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ythstreet365-my.sharepoint.com/personal/admin_forsythstreet365_onmicrosoft_com/Documents/FSAM/Santa Rosa RED/RED Housing Fund/Project NOFA Apr 25/"/>
    </mc:Choice>
  </mc:AlternateContent>
  <xr:revisionPtr revIDLastSave="260" documentId="8_{3CC57D33-CD89-4972-8D57-B0AF813A8D76}" xr6:coauthVersionLast="47" xr6:coauthVersionMax="47" xr10:uidLastSave="{7260FCDB-02B6-41FB-8DB0-26ED131B17CD}"/>
  <bookViews>
    <workbookView xWindow="1875" yWindow="75" windowWidth="23325" windowHeight="15375" xr2:uid="{6F7BCC12-023A-412C-B6E8-3A3A63B9501F}"/>
  </bookViews>
  <sheets>
    <sheet name="Sources&amp;Uses" sheetId="1" r:id="rId1"/>
    <sheet name="Unit Mix &amp; Income" sheetId="2" r:id="rId2"/>
    <sheet name="Op Ex" sheetId="3" r:id="rId3"/>
    <sheet name="Cash Flow" sheetId="4" r:id="rId4"/>
  </sheets>
  <definedNames>
    <definedName name="_xlnm.Print_Area" localSheetId="3">'Cash Flow'!$A$1:$X$51</definedName>
    <definedName name="_xlnm.Print_Area" localSheetId="2">'Op Ex'!$A$1:$F$29</definedName>
    <definedName name="_xlnm.Print_Area" localSheetId="0">'Sources&amp;Uses'!$A$1:$M$91</definedName>
    <definedName name="_xlnm.Print_Area" localSheetId="1">'Unit Mix &amp; Income'!$A$1:$I$48</definedName>
    <definedName name="_xlnm.Print_Titles" localSheetId="3">'Cash Flow'!$A:$A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" l="1"/>
  <c r="C90" i="1"/>
  <c r="C89" i="1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D41" i="4"/>
  <c r="T40" i="4"/>
  <c r="T43" i="4" s="1"/>
  <c r="U40" i="4"/>
  <c r="U43" i="4" s="1"/>
  <c r="V40" i="4"/>
  <c r="V43" i="4" s="1"/>
  <c r="W40" i="4"/>
  <c r="W43" i="4" s="1"/>
  <c r="L28" i="1"/>
  <c r="D40" i="4" s="1"/>
  <c r="B40" i="4"/>
  <c r="B35" i="4"/>
  <c r="G36" i="4"/>
  <c r="L26" i="1"/>
  <c r="X41" i="4" l="1"/>
  <c r="O40" i="4"/>
  <c r="G40" i="4"/>
  <c r="M40" i="4"/>
  <c r="E40" i="4"/>
  <c r="L40" i="4"/>
  <c r="P40" i="4"/>
  <c r="H40" i="4"/>
  <c r="N40" i="4"/>
  <c r="F40" i="4"/>
  <c r="S40" i="4"/>
  <c r="K40" i="4"/>
  <c r="W42" i="4"/>
  <c r="R40" i="4"/>
  <c r="J40" i="4"/>
  <c r="Q40" i="4"/>
  <c r="I40" i="4"/>
  <c r="T42" i="4"/>
  <c r="U42" i="4"/>
  <c r="V42" i="4"/>
  <c r="L30" i="1"/>
  <c r="F36" i="4"/>
  <c r="E36" i="4"/>
  <c r="D36" i="4"/>
  <c r="F35" i="4"/>
  <c r="E35" i="4"/>
  <c r="D35" i="4"/>
  <c r="B45" i="4"/>
  <c r="L27" i="1"/>
  <c r="L29" i="1"/>
  <c r="G26" i="2"/>
  <c r="H26" i="2" s="1"/>
  <c r="I26" i="2"/>
  <c r="D45" i="4" l="1"/>
  <c r="D37" i="4"/>
  <c r="E37" i="4"/>
  <c r="F37" i="4"/>
  <c r="G13" i="2"/>
  <c r="H13" i="2" s="1"/>
  <c r="I13" i="2"/>
  <c r="G14" i="2"/>
  <c r="H14" i="2"/>
  <c r="I14" i="2"/>
  <c r="G15" i="2"/>
  <c r="H15" i="2" s="1"/>
  <c r="I15" i="2"/>
  <c r="G16" i="2"/>
  <c r="H16" i="2" s="1"/>
  <c r="I16" i="2"/>
  <c r="B48" i="4"/>
  <c r="B32" i="4"/>
  <c r="D46" i="4" l="1"/>
  <c r="O42" i="4"/>
  <c r="R42" i="4"/>
  <c r="L42" i="4"/>
  <c r="Q42" i="4"/>
  <c r="D42" i="4"/>
  <c r="M42" i="4"/>
  <c r="G42" i="4"/>
  <c r="F42" i="4"/>
  <c r="P42" i="4"/>
  <c r="K42" i="4"/>
  <c r="E42" i="4"/>
  <c r="J42" i="4"/>
  <c r="N42" i="4"/>
  <c r="I42" i="4"/>
  <c r="S42" i="4"/>
  <c r="H42" i="4"/>
  <c r="D32" i="4"/>
  <c r="D43" i="4" s="1"/>
  <c r="D22" i="4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D23" i="4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D24" i="4"/>
  <c r="E24" i="4" s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D25" i="4"/>
  <c r="E25" i="4" s="1"/>
  <c r="F25" i="4" s="1"/>
  <c r="G25" i="4" s="1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D26" i="4"/>
  <c r="E26" i="4" s="1"/>
  <c r="F26" i="4" s="1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D21" i="4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C11" i="3"/>
  <c r="A22" i="4"/>
  <c r="A23" i="4"/>
  <c r="A24" i="4"/>
  <c r="A25" i="4"/>
  <c r="A26" i="4"/>
  <c r="A21" i="4"/>
  <c r="X42" i="4" l="1"/>
  <c r="D19" i="4"/>
  <c r="E19" i="4" s="1"/>
  <c r="F19" i="4" s="1"/>
  <c r="G19" i="4" s="1"/>
  <c r="H19" i="4" l="1"/>
  <c r="I19" i="4" l="1"/>
  <c r="J19" i="4" l="1"/>
  <c r="K19" i="4" l="1"/>
  <c r="L19" i="4" l="1"/>
  <c r="M19" i="4" l="1"/>
  <c r="N19" i="4" l="1"/>
  <c r="O19" i="4" l="1"/>
  <c r="P19" i="4" l="1"/>
  <c r="Q19" i="4" l="1"/>
  <c r="R19" i="4" l="1"/>
  <c r="S19" i="4" l="1"/>
  <c r="T19" i="4" l="1"/>
  <c r="U19" i="4" l="1"/>
  <c r="V19" i="4" l="1"/>
  <c r="W19" i="4" l="1"/>
  <c r="C20" i="4" l="1"/>
  <c r="I5" i="2"/>
  <c r="I6" i="2"/>
  <c r="I7" i="2"/>
  <c r="I8" i="2"/>
  <c r="I9" i="2"/>
  <c r="I10" i="2"/>
  <c r="I11" i="2"/>
  <c r="I12" i="2"/>
  <c r="I17" i="2"/>
  <c r="I18" i="2"/>
  <c r="I4" i="2"/>
  <c r="D48" i="4"/>
  <c r="D49" i="4" l="1"/>
  <c r="E3" i="4"/>
  <c r="H36" i="4" l="1"/>
  <c r="E45" i="4"/>
  <c r="E46" i="4" s="1"/>
  <c r="E48" i="4"/>
  <c r="E49" i="4" s="1"/>
  <c r="F3" i="4"/>
  <c r="E32" i="4"/>
  <c r="E43" i="4" s="1"/>
  <c r="G39" i="2"/>
  <c r="H39" i="2" s="1"/>
  <c r="G38" i="2"/>
  <c r="H38" i="2" s="1"/>
  <c r="I36" i="4" l="1"/>
  <c r="F45" i="4"/>
  <c r="F46" i="4" s="1"/>
  <c r="F48" i="4"/>
  <c r="F49" i="4" s="1"/>
  <c r="G3" i="4"/>
  <c r="F32" i="4"/>
  <c r="F43" i="4" s="1"/>
  <c r="H40" i="2"/>
  <c r="D7" i="4" s="1"/>
  <c r="D13" i="4" s="1"/>
  <c r="G40" i="2"/>
  <c r="J36" i="4" l="1"/>
  <c r="G45" i="4"/>
  <c r="G35" i="4"/>
  <c r="G48" i="4"/>
  <c r="G49" i="4" s="1"/>
  <c r="H3" i="4"/>
  <c r="G32" i="4"/>
  <c r="E7" i="4"/>
  <c r="F7" i="4" s="1"/>
  <c r="I27" i="2"/>
  <c r="I30" i="2"/>
  <c r="I31" i="2"/>
  <c r="I25" i="2"/>
  <c r="G31" i="2"/>
  <c r="H31" i="2" s="1"/>
  <c r="G30" i="2"/>
  <c r="H30" i="2" s="1"/>
  <c r="G27" i="2"/>
  <c r="G25" i="2"/>
  <c r="G18" i="2"/>
  <c r="H18" i="2" s="1"/>
  <c r="G29" i="2"/>
  <c r="D32" i="2"/>
  <c r="I32" i="2" s="1"/>
  <c r="D19" i="2"/>
  <c r="I19" i="2" s="1"/>
  <c r="G46" i="4" l="1"/>
  <c r="G43" i="4"/>
  <c r="K36" i="4"/>
  <c r="H35" i="4"/>
  <c r="H45" i="4"/>
  <c r="H48" i="4"/>
  <c r="H49" i="4" s="1"/>
  <c r="G37" i="4"/>
  <c r="D34" i="2"/>
  <c r="E13" i="4"/>
  <c r="I3" i="4"/>
  <c r="H32" i="4"/>
  <c r="F13" i="4"/>
  <c r="G7" i="4"/>
  <c r="I29" i="2"/>
  <c r="H29" i="2"/>
  <c r="D6" i="4" s="1"/>
  <c r="G32" i="2"/>
  <c r="H46" i="4" l="1"/>
  <c r="H43" i="4"/>
  <c r="L36" i="4"/>
  <c r="I45" i="4"/>
  <c r="I35" i="4"/>
  <c r="I48" i="4"/>
  <c r="I49" i="4" s="1"/>
  <c r="H37" i="4"/>
  <c r="J3" i="4"/>
  <c r="I32" i="4"/>
  <c r="G13" i="4"/>
  <c r="H7" i="4"/>
  <c r="D12" i="4"/>
  <c r="E6" i="4"/>
  <c r="H27" i="2"/>
  <c r="I46" i="4" l="1"/>
  <c r="I43" i="4"/>
  <c r="J35" i="4"/>
  <c r="M36" i="4"/>
  <c r="J45" i="4"/>
  <c r="J48" i="4"/>
  <c r="J49" i="4" s="1"/>
  <c r="I37" i="4"/>
  <c r="K3" i="4"/>
  <c r="J32" i="4"/>
  <c r="E12" i="4"/>
  <c r="F6" i="4"/>
  <c r="I7" i="4"/>
  <c r="H13" i="4"/>
  <c r="H25" i="2"/>
  <c r="J46" i="4" l="1"/>
  <c r="J43" i="4"/>
  <c r="N36" i="4"/>
  <c r="K45" i="4"/>
  <c r="K35" i="4"/>
  <c r="J37" i="4"/>
  <c r="K48" i="4"/>
  <c r="K49" i="4" s="1"/>
  <c r="L3" i="4"/>
  <c r="K32" i="4"/>
  <c r="J7" i="4"/>
  <c r="I13" i="4"/>
  <c r="F12" i="4"/>
  <c r="G6" i="4"/>
  <c r="H32" i="2"/>
  <c r="D5" i="4"/>
  <c r="G40" i="1"/>
  <c r="G18" i="1"/>
  <c r="K43" i="4" l="1"/>
  <c r="K46" i="4"/>
  <c r="O36" i="4"/>
  <c r="L45" i="4"/>
  <c r="L35" i="4"/>
  <c r="L48" i="4"/>
  <c r="L49" i="4" s="1"/>
  <c r="K37" i="4"/>
  <c r="M3" i="4"/>
  <c r="L32" i="4"/>
  <c r="D11" i="4"/>
  <c r="E5" i="4"/>
  <c r="H6" i="4"/>
  <c r="G12" i="4"/>
  <c r="K7" i="4"/>
  <c r="J13" i="4"/>
  <c r="L43" i="4" l="1"/>
  <c r="L46" i="4"/>
  <c r="P36" i="4"/>
  <c r="M35" i="4"/>
  <c r="M45" i="4"/>
  <c r="M48" i="4"/>
  <c r="M49" i="4" s="1"/>
  <c r="L37" i="4"/>
  <c r="N3" i="4"/>
  <c r="M32" i="4"/>
  <c r="I6" i="4"/>
  <c r="H12" i="4"/>
  <c r="L7" i="4"/>
  <c r="K13" i="4"/>
  <c r="F5" i="4"/>
  <c r="E11" i="4"/>
  <c r="C19" i="2"/>
  <c r="D90" i="1" s="1"/>
  <c r="G5" i="2"/>
  <c r="H5" i="2" s="1"/>
  <c r="G6" i="2"/>
  <c r="H6" i="2" s="1"/>
  <c r="G7" i="2"/>
  <c r="H7" i="2" s="1"/>
  <c r="G8" i="2"/>
  <c r="H8" i="2" s="1"/>
  <c r="G9" i="2"/>
  <c r="H9" i="2" s="1"/>
  <c r="G10" i="2"/>
  <c r="G11" i="2"/>
  <c r="H11" i="2" s="1"/>
  <c r="G12" i="2"/>
  <c r="H12" i="2" s="1"/>
  <c r="G17" i="2"/>
  <c r="H17" i="2" s="1"/>
  <c r="G4" i="2"/>
  <c r="M43" i="4" l="1"/>
  <c r="M46" i="4"/>
  <c r="N45" i="4"/>
  <c r="N46" i="4" s="1"/>
  <c r="Q36" i="4"/>
  <c r="N35" i="4"/>
  <c r="E18" i="3"/>
  <c r="E11" i="3"/>
  <c r="E4" i="3"/>
  <c r="E20" i="3"/>
  <c r="E9" i="3"/>
  <c r="E6" i="3"/>
  <c r="E3" i="3"/>
  <c r="E8" i="3"/>
  <c r="E7" i="3"/>
  <c r="E15" i="3"/>
  <c r="E16" i="3"/>
  <c r="E17" i="3"/>
  <c r="E10" i="3"/>
  <c r="E19" i="3"/>
  <c r="E5" i="3"/>
  <c r="N48" i="4"/>
  <c r="N49" i="4" s="1"/>
  <c r="M37" i="4"/>
  <c r="D68" i="1"/>
  <c r="D58" i="1"/>
  <c r="D67" i="1"/>
  <c r="D66" i="1"/>
  <c r="D79" i="1"/>
  <c r="D63" i="1"/>
  <c r="D69" i="1"/>
  <c r="D78" i="1"/>
  <c r="D62" i="1"/>
  <c r="D74" i="1"/>
  <c r="D61" i="1"/>
  <c r="D73" i="1"/>
  <c r="D60" i="1"/>
  <c r="D59" i="1"/>
  <c r="D50" i="1"/>
  <c r="D25" i="1"/>
  <c r="D33" i="1"/>
  <c r="D41" i="1"/>
  <c r="D18" i="1"/>
  <c r="D51" i="1"/>
  <c r="D26" i="1"/>
  <c r="D34" i="1"/>
  <c r="D42" i="1"/>
  <c r="D12" i="1"/>
  <c r="D52" i="1"/>
  <c r="D27" i="1"/>
  <c r="D35" i="1"/>
  <c r="D23" i="1"/>
  <c r="D53" i="1"/>
  <c r="D28" i="1"/>
  <c r="D36" i="1"/>
  <c r="D13" i="1"/>
  <c r="D54" i="1"/>
  <c r="D29" i="1"/>
  <c r="D37" i="1"/>
  <c r="D14" i="1"/>
  <c r="D47" i="1"/>
  <c r="D55" i="1"/>
  <c r="D30" i="1"/>
  <c r="D38" i="1"/>
  <c r="D15" i="1"/>
  <c r="D48" i="1"/>
  <c r="D46" i="1"/>
  <c r="D31" i="1"/>
  <c r="D39" i="1"/>
  <c r="D16" i="1"/>
  <c r="D49" i="1"/>
  <c r="D24" i="1"/>
  <c r="D32" i="1"/>
  <c r="D40" i="1"/>
  <c r="D17" i="1"/>
  <c r="D6" i="1"/>
  <c r="D7" i="1"/>
  <c r="D8" i="1"/>
  <c r="F19" i="2"/>
  <c r="D5" i="1"/>
  <c r="O3" i="4"/>
  <c r="N32" i="4"/>
  <c r="G5" i="4"/>
  <c r="F11" i="4"/>
  <c r="M7" i="4"/>
  <c r="L13" i="4"/>
  <c r="J6" i="4"/>
  <c r="I12" i="4"/>
  <c r="H10" i="2"/>
  <c r="G19" i="2"/>
  <c r="G41" i="2" s="1"/>
  <c r="H4" i="2"/>
  <c r="C80" i="1"/>
  <c r="D89" i="1" s="1"/>
  <c r="C75" i="1"/>
  <c r="C9" i="1"/>
  <c r="D9" i="1" s="1"/>
  <c r="C19" i="1"/>
  <c r="N43" i="4" l="1"/>
  <c r="R36" i="4"/>
  <c r="O45" i="4"/>
  <c r="O46" i="4" s="1"/>
  <c r="O35" i="4"/>
  <c r="D80" i="1"/>
  <c r="O48" i="4"/>
  <c r="O49" i="4" s="1"/>
  <c r="N37" i="4"/>
  <c r="D19" i="1"/>
  <c r="E73" i="1"/>
  <c r="C88" i="1"/>
  <c r="D88" i="1" s="1"/>
  <c r="D75" i="1"/>
  <c r="P3" i="4"/>
  <c r="O32" i="4"/>
  <c r="C86" i="1"/>
  <c r="D86" i="1" s="1"/>
  <c r="N7" i="4"/>
  <c r="M13" i="4"/>
  <c r="K6" i="4"/>
  <c r="J12" i="4"/>
  <c r="H5" i="4"/>
  <c r="G11" i="4"/>
  <c r="H19" i="2"/>
  <c r="C85" i="1"/>
  <c r="D85" i="1" s="1"/>
  <c r="O43" i="4" l="1"/>
  <c r="P45" i="4"/>
  <c r="P46" i="4" s="1"/>
  <c r="S36" i="4"/>
  <c r="X36" i="4" s="1"/>
  <c r="P35" i="4"/>
  <c r="O37" i="4"/>
  <c r="P48" i="4"/>
  <c r="P49" i="4" s="1"/>
  <c r="Q3" i="4"/>
  <c r="P32" i="4"/>
  <c r="I5" i="4"/>
  <c r="H11" i="4"/>
  <c r="L6" i="4"/>
  <c r="K12" i="4"/>
  <c r="O7" i="4"/>
  <c r="N13" i="4"/>
  <c r="D4" i="4"/>
  <c r="E4" i="4" s="1"/>
  <c r="H41" i="2"/>
  <c r="P43" i="4" l="1"/>
  <c r="Q45" i="4"/>
  <c r="Q46" i="4" s="1"/>
  <c r="Q35" i="4"/>
  <c r="Q48" i="4"/>
  <c r="Q49" i="4" s="1"/>
  <c r="P37" i="4"/>
  <c r="R3" i="4"/>
  <c r="Q32" i="4"/>
  <c r="P7" i="4"/>
  <c r="O13" i="4"/>
  <c r="M6" i="4"/>
  <c r="L12" i="4"/>
  <c r="F4" i="4"/>
  <c r="E8" i="4"/>
  <c r="E10" i="4"/>
  <c r="E14" i="4" s="1"/>
  <c r="J5" i="4"/>
  <c r="I11" i="4"/>
  <c r="D8" i="4"/>
  <c r="D10" i="4"/>
  <c r="D14" i="4" s="1"/>
  <c r="Q43" i="4" l="1"/>
  <c r="R45" i="4"/>
  <c r="R46" i="4" s="1"/>
  <c r="R35" i="4"/>
  <c r="R48" i="4"/>
  <c r="R49" i="4" s="1"/>
  <c r="Q37" i="4"/>
  <c r="S3" i="4"/>
  <c r="R32" i="4"/>
  <c r="E16" i="4"/>
  <c r="E20" i="4" s="1"/>
  <c r="E27" i="4" s="1"/>
  <c r="E29" i="4" s="1"/>
  <c r="K5" i="4"/>
  <c r="J11" i="4"/>
  <c r="N6" i="4"/>
  <c r="M12" i="4"/>
  <c r="G4" i="4"/>
  <c r="F10" i="4"/>
  <c r="F14" i="4" s="1"/>
  <c r="F8" i="4"/>
  <c r="Q7" i="4"/>
  <c r="P13" i="4"/>
  <c r="D16" i="4"/>
  <c r="D20" i="4" s="1"/>
  <c r="R43" i="4" l="1"/>
  <c r="S45" i="4"/>
  <c r="S46" i="4" s="1"/>
  <c r="S35" i="4"/>
  <c r="E33" i="4"/>
  <c r="E38" i="4"/>
  <c r="S48" i="4"/>
  <c r="S49" i="4" s="1"/>
  <c r="R37" i="4"/>
  <c r="E51" i="4"/>
  <c r="T3" i="4"/>
  <c r="S32" i="4"/>
  <c r="C14" i="3"/>
  <c r="E14" i="3" s="1"/>
  <c r="D27" i="4"/>
  <c r="D29" i="4" s="1"/>
  <c r="N25" i="1" s="1"/>
  <c r="F16" i="4"/>
  <c r="F20" i="4" s="1"/>
  <c r="F27" i="4" s="1"/>
  <c r="F29" i="4" s="1"/>
  <c r="G10" i="4"/>
  <c r="G14" i="4" s="1"/>
  <c r="G8" i="4"/>
  <c r="H4" i="4"/>
  <c r="O6" i="4"/>
  <c r="N12" i="4"/>
  <c r="R7" i="4"/>
  <c r="Q13" i="4"/>
  <c r="L5" i="4"/>
  <c r="K11" i="4"/>
  <c r="S37" i="4" l="1"/>
  <c r="S43" i="4"/>
  <c r="T35" i="4"/>
  <c r="T45" i="4"/>
  <c r="T46" i="4" s="1"/>
  <c r="D33" i="4"/>
  <c r="F33" i="4"/>
  <c r="F38" i="4"/>
  <c r="D38" i="4"/>
  <c r="T48" i="4"/>
  <c r="T49" i="4" s="1"/>
  <c r="D51" i="4"/>
  <c r="F51" i="4"/>
  <c r="C21" i="3"/>
  <c r="E21" i="3" s="1"/>
  <c r="U3" i="4"/>
  <c r="T32" i="4"/>
  <c r="G16" i="4"/>
  <c r="G20" i="4" s="1"/>
  <c r="G27" i="4" s="1"/>
  <c r="G29" i="4" s="1"/>
  <c r="O25" i="1" s="1"/>
  <c r="S7" i="4"/>
  <c r="R13" i="4"/>
  <c r="P6" i="4"/>
  <c r="O12" i="4"/>
  <c r="H10" i="4"/>
  <c r="H14" i="4" s="1"/>
  <c r="H8" i="4"/>
  <c r="I4" i="4"/>
  <c r="M5" i="4"/>
  <c r="L11" i="4"/>
  <c r="G38" i="4" l="1"/>
  <c r="U35" i="4"/>
  <c r="U45" i="4"/>
  <c r="U46" i="4" s="1"/>
  <c r="G33" i="4"/>
  <c r="U48" i="4"/>
  <c r="U49" i="4" s="1"/>
  <c r="T38" i="4"/>
  <c r="T37" i="4"/>
  <c r="G51" i="4"/>
  <c r="V3" i="4"/>
  <c r="U32" i="4"/>
  <c r="I10" i="4"/>
  <c r="I14" i="4" s="1"/>
  <c r="I8" i="4"/>
  <c r="J4" i="4"/>
  <c r="H16" i="4"/>
  <c r="H20" i="4" s="1"/>
  <c r="H27" i="4" s="1"/>
  <c r="H29" i="4" s="1"/>
  <c r="Q6" i="4"/>
  <c r="P12" i="4"/>
  <c r="N5" i="4"/>
  <c r="M11" i="4"/>
  <c r="T7" i="4"/>
  <c r="S13" i="4"/>
  <c r="V45" i="4" l="1"/>
  <c r="V46" i="4" s="1"/>
  <c r="V35" i="4"/>
  <c r="H33" i="4"/>
  <c r="H38" i="4"/>
  <c r="U38" i="4"/>
  <c r="U37" i="4"/>
  <c r="V48" i="4"/>
  <c r="V49" i="4" s="1"/>
  <c r="H51" i="4"/>
  <c r="W3" i="4"/>
  <c r="V32" i="4"/>
  <c r="O5" i="4"/>
  <c r="N11" i="4"/>
  <c r="J10" i="4"/>
  <c r="J14" i="4" s="1"/>
  <c r="K4" i="4"/>
  <c r="J8" i="4"/>
  <c r="R6" i="4"/>
  <c r="Q12" i="4"/>
  <c r="U7" i="4"/>
  <c r="T13" i="4"/>
  <c r="I16" i="4"/>
  <c r="I20" i="4" s="1"/>
  <c r="I27" i="4" s="1"/>
  <c r="I29" i="4" s="1"/>
  <c r="W35" i="4" l="1"/>
  <c r="W45" i="4"/>
  <c r="W46" i="4" s="1"/>
  <c r="I33" i="4"/>
  <c r="I38" i="4"/>
  <c r="V38" i="4"/>
  <c r="V37" i="4"/>
  <c r="W48" i="4"/>
  <c r="W49" i="4" s="1"/>
  <c r="I51" i="4"/>
  <c r="W32" i="4"/>
  <c r="S6" i="4"/>
  <c r="R12" i="4"/>
  <c r="K10" i="4"/>
  <c r="K14" i="4" s="1"/>
  <c r="K8" i="4"/>
  <c r="L4" i="4"/>
  <c r="J16" i="4"/>
  <c r="J20" i="4" s="1"/>
  <c r="J27" i="4" s="1"/>
  <c r="J29" i="4" s="1"/>
  <c r="V7" i="4"/>
  <c r="U13" i="4"/>
  <c r="P5" i="4"/>
  <c r="O11" i="4"/>
  <c r="X45" i="4" l="1"/>
  <c r="J33" i="4"/>
  <c r="J38" i="4"/>
  <c r="W38" i="4"/>
  <c r="W37" i="4"/>
  <c r="X37" i="4" s="1"/>
  <c r="J51" i="4"/>
  <c r="L10" i="4"/>
  <c r="L14" i="4" s="1"/>
  <c r="L8" i="4"/>
  <c r="M4" i="4"/>
  <c r="W7" i="4"/>
  <c r="W13" i="4" s="1"/>
  <c r="V13" i="4"/>
  <c r="K16" i="4"/>
  <c r="K20" i="4" s="1"/>
  <c r="Q5" i="4"/>
  <c r="P11" i="4"/>
  <c r="T6" i="4"/>
  <c r="S12" i="4"/>
  <c r="L16" i="4" l="1"/>
  <c r="L20" i="4" s="1"/>
  <c r="L27" i="4" s="1"/>
  <c r="L29" i="4" s="1"/>
  <c r="K27" i="4"/>
  <c r="K29" i="4" s="1"/>
  <c r="R5" i="4"/>
  <c r="Q11" i="4"/>
  <c r="M10" i="4"/>
  <c r="M14" i="4" s="1"/>
  <c r="M8" i="4"/>
  <c r="N4" i="4"/>
  <c r="U6" i="4"/>
  <c r="T12" i="4"/>
  <c r="K33" i="4" l="1"/>
  <c r="L33" i="4"/>
  <c r="K38" i="4"/>
  <c r="L38" i="4"/>
  <c r="K51" i="4"/>
  <c r="L51" i="4"/>
  <c r="V6" i="4"/>
  <c r="U12" i="4"/>
  <c r="N10" i="4"/>
  <c r="N14" i="4" s="1"/>
  <c r="O4" i="4"/>
  <c r="N8" i="4"/>
  <c r="M16" i="4"/>
  <c r="M20" i="4" s="1"/>
  <c r="M27" i="4" s="1"/>
  <c r="M29" i="4" s="1"/>
  <c r="S5" i="4"/>
  <c r="R11" i="4"/>
  <c r="M33" i="4" l="1"/>
  <c r="M38" i="4"/>
  <c r="M51" i="4"/>
  <c r="O10" i="4"/>
  <c r="O14" i="4" s="1"/>
  <c r="O8" i="4"/>
  <c r="P4" i="4"/>
  <c r="T5" i="4"/>
  <c r="S11" i="4"/>
  <c r="N16" i="4"/>
  <c r="N20" i="4" s="1"/>
  <c r="N27" i="4" s="1"/>
  <c r="N29" i="4" s="1"/>
  <c r="W6" i="4"/>
  <c r="W12" i="4" s="1"/>
  <c r="V12" i="4"/>
  <c r="N38" i="4" l="1"/>
  <c r="N33" i="4"/>
  <c r="N51" i="4"/>
  <c r="U5" i="4"/>
  <c r="T11" i="4"/>
  <c r="P10" i="4"/>
  <c r="P14" i="4" s="1"/>
  <c r="P8" i="4"/>
  <c r="Q4" i="4"/>
  <c r="O16" i="4"/>
  <c r="O20" i="4" s="1"/>
  <c r="O27" i="4" s="1"/>
  <c r="O29" i="4" s="1"/>
  <c r="O38" i="4" l="1"/>
  <c r="O33" i="4"/>
  <c r="O51" i="4"/>
  <c r="P16" i="4"/>
  <c r="P20" i="4" s="1"/>
  <c r="P27" i="4" s="1"/>
  <c r="P29" i="4" s="1"/>
  <c r="Q10" i="4"/>
  <c r="Q14" i="4" s="1"/>
  <c r="Q8" i="4"/>
  <c r="R4" i="4"/>
  <c r="V5" i="4"/>
  <c r="U11" i="4"/>
  <c r="P38" i="4" l="1"/>
  <c r="P33" i="4"/>
  <c r="P51" i="4"/>
  <c r="W5" i="4"/>
  <c r="W11" i="4" s="1"/>
  <c r="V11" i="4"/>
  <c r="R10" i="4"/>
  <c r="R14" i="4" s="1"/>
  <c r="R8" i="4"/>
  <c r="S4" i="4"/>
  <c r="Q16" i="4"/>
  <c r="Q20" i="4" s="1"/>
  <c r="Q27" i="4" s="1"/>
  <c r="Q29" i="4" s="1"/>
  <c r="Q38" i="4" l="1"/>
  <c r="Q33" i="4"/>
  <c r="Q51" i="4"/>
  <c r="R16" i="4"/>
  <c r="R20" i="4" s="1"/>
  <c r="R27" i="4" s="1"/>
  <c r="R29" i="4" s="1"/>
  <c r="S10" i="4"/>
  <c r="S14" i="4" s="1"/>
  <c r="S8" i="4"/>
  <c r="T4" i="4"/>
  <c r="R38" i="4" l="1"/>
  <c r="R33" i="4"/>
  <c r="R51" i="4"/>
  <c r="T10" i="4"/>
  <c r="T14" i="4" s="1"/>
  <c r="T8" i="4"/>
  <c r="U4" i="4"/>
  <c r="S16" i="4"/>
  <c r="S20" i="4" s="1"/>
  <c r="S27" i="4" s="1"/>
  <c r="S29" i="4" s="1"/>
  <c r="S38" i="4" l="1"/>
  <c r="S33" i="4"/>
  <c r="S51" i="4"/>
  <c r="T16" i="4"/>
  <c r="T20" i="4" s="1"/>
  <c r="T27" i="4" s="1"/>
  <c r="T29" i="4" s="1"/>
  <c r="T33" i="4" s="1"/>
  <c r="U10" i="4"/>
  <c r="U14" i="4" s="1"/>
  <c r="U8" i="4"/>
  <c r="V4" i="4"/>
  <c r="T51" i="4" l="1"/>
  <c r="U16" i="4"/>
  <c r="U20" i="4" s="1"/>
  <c r="U27" i="4" s="1"/>
  <c r="U29" i="4" s="1"/>
  <c r="U33" i="4" s="1"/>
  <c r="V10" i="4"/>
  <c r="V14" i="4" s="1"/>
  <c r="W4" i="4"/>
  <c r="V8" i="4"/>
  <c r="U51" i="4" l="1"/>
  <c r="V16" i="4"/>
  <c r="V20" i="4" s="1"/>
  <c r="V27" i="4" s="1"/>
  <c r="V29" i="4" s="1"/>
  <c r="V33" i="4" s="1"/>
  <c r="W8" i="4"/>
  <c r="W10" i="4"/>
  <c r="W14" i="4" s="1"/>
  <c r="W16" i="4" l="1"/>
  <c r="W20" i="4" s="1"/>
  <c r="W27" i="4" s="1"/>
  <c r="W29" i="4" s="1"/>
  <c r="W33" i="4" s="1"/>
  <c r="V51" i="4"/>
  <c r="W51" i="4" l="1"/>
  <c r="C70" i="1"/>
  <c r="D70" i="1" s="1"/>
  <c r="C87" i="1" l="1"/>
  <c r="D87" i="1" s="1"/>
  <c r="C82" i="1"/>
  <c r="E74" i="1" s="1"/>
  <c r="I41" i="1" l="1"/>
  <c r="D82" i="1"/>
  <c r="G41" i="1"/>
  <c r="D91" i="1"/>
  <c r="D92" i="1" l="1"/>
  <c r="C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G</author>
  </authors>
  <commentList>
    <comment ref="K4" authorId="0" shapeId="0" xr:uid="{56E91BC2-61CE-490A-8A80-D6D0706576BC}">
      <text>
        <r>
          <rPr>
            <sz val="12"/>
            <color indexed="81"/>
            <rFont val="Tahoma"/>
            <family val="2"/>
          </rPr>
          <t>Enter "Fixed" or "Variable"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 xr:uid="{85B8F664-7AB1-4E07-8E57-8C88E9E43439}">
      <text>
        <r>
          <rPr>
            <sz val="12"/>
            <color indexed="81"/>
            <rFont val="Tahoma"/>
            <family val="2"/>
          </rPr>
          <t>For affordable: 3%
For market 1% above senior loan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 xr:uid="{3FA80E72-FC3B-4D6B-B236-C2BD3EBD226A}">
      <text>
        <r>
          <rPr>
            <sz val="12"/>
            <color indexed="81"/>
            <rFont val="Tahoma"/>
            <family val="2"/>
          </rPr>
          <t>Enter "Fixed" or "Variable"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0" shapeId="0" xr:uid="{F46E7B6C-7D3F-4992-8EFE-62FECDD7F24E}">
      <text>
        <r>
          <rPr>
            <sz val="12"/>
            <color indexed="81"/>
            <rFont val="Tahoma"/>
            <family val="2"/>
          </rPr>
          <t>Provide payment amount for "must pay" loans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shapeId="0" xr:uid="{2DD3AACC-DC20-4DD3-BEE0-D20741297B63}">
      <text>
        <r>
          <rPr>
            <b/>
            <sz val="10"/>
            <color indexed="81"/>
            <rFont val="Tahoma"/>
            <family val="2"/>
          </rPr>
          <t xml:space="preserve">Leave Row blank if there is no senior loan before RHF
</t>
        </r>
      </text>
    </comment>
    <comment ref="I27" authorId="0" shapeId="0" xr:uid="{FAC2EB3A-99AF-423F-97E7-72A43EF93AB9}">
      <text>
        <r>
          <rPr>
            <sz val="11"/>
            <color indexed="81"/>
            <rFont val="Tahoma"/>
            <family val="2"/>
          </rPr>
          <t>Do not change amortization. 
For application purposes, Option 1 assumes Affordable Loan is interest only for 36 months of the Permanent period (beyond the Construction period), with principal payments thereafter. 
Other structures may be proposed in written application.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0" shapeId="0" xr:uid="{672183D5-BE12-41AD-99C2-A417039D4043}">
      <text>
        <r>
          <rPr>
            <sz val="11"/>
            <color indexed="81"/>
            <rFont val="Tahoma"/>
            <family val="2"/>
          </rPr>
          <t>Do not change amortization.  For application purposes, Option 2 assumes Affordable Loan begins Principal and Interest payments at permanent loan conversion.
Other structures may be proposed in written application.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 xr:uid="{DE93A613-1D33-4DD2-83E7-4B102D2CE44F}">
      <text>
        <r>
          <rPr>
            <sz val="9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RHF Loan Fee is 1% of loan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9" authorId="0" shapeId="0" xr:uid="{24366AE3-14D4-4AD0-9581-69829468EF5B}">
      <text>
        <r>
          <rPr>
            <sz val="12"/>
            <color indexed="81"/>
            <rFont val="Tahoma"/>
            <family val="2"/>
          </rPr>
          <t>If applying fpr Affordable construction/perm loan this is 0. For Market rate loans, 1% of permanent loan.</t>
        </r>
        <r>
          <rPr>
            <sz val="14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<sst xmlns="http://schemas.openxmlformats.org/spreadsheetml/2006/main" count="252" uniqueCount="176">
  <si>
    <t>ACQUISITION COSTS</t>
  </si>
  <si>
    <t>FF&amp;E</t>
  </si>
  <si>
    <t>TOTAL DEVELOPMENT COSTS</t>
  </si>
  <si>
    <t>Residential Construction</t>
  </si>
  <si>
    <t>Commercial Construction</t>
  </si>
  <si>
    <t>Overhead &amp; Profit</t>
  </si>
  <si>
    <t>General Conditions</t>
  </si>
  <si>
    <t>Permits/Taxes/Fees/Misc</t>
  </si>
  <si>
    <t>Owner's Hard Cost Contingency</t>
  </si>
  <si>
    <t>Other (Specify)</t>
  </si>
  <si>
    <t>CONSTRUCTION COSTS (Costs in Contractor Contract only)</t>
  </si>
  <si>
    <t>Permits/Fees</t>
  </si>
  <si>
    <t>Architecture</t>
  </si>
  <si>
    <t>Engineering/Survey</t>
  </si>
  <si>
    <t>Environmental</t>
  </si>
  <si>
    <t>Market Study</t>
  </si>
  <si>
    <t>Accounting</t>
  </si>
  <si>
    <t>Appraisal</t>
  </si>
  <si>
    <t>Acquisition</t>
  </si>
  <si>
    <t>Demolition</t>
  </si>
  <si>
    <t>Title &amp; Recording</t>
  </si>
  <si>
    <t>Tax Credit Fees</t>
  </si>
  <si>
    <t>Real Estate Taxes</t>
  </si>
  <si>
    <t>Origination Fee (1st Position Loan)</t>
  </si>
  <si>
    <t>Construction Interest and Fees</t>
  </si>
  <si>
    <t>Interest (1st Position Loan)</t>
  </si>
  <si>
    <t>Interest (RHF Subordinate Loan)</t>
  </si>
  <si>
    <t>Insurance</t>
  </si>
  <si>
    <t>Bond Fees</t>
  </si>
  <si>
    <t>Design/Engineering/Environmental</t>
  </si>
  <si>
    <t>Other Soft Costs</t>
  </si>
  <si>
    <t>Permanent Interest and Fees</t>
  </si>
  <si>
    <t>Legal (Borrower)</t>
  </si>
  <si>
    <t>Legal (Lenders, Other)</t>
  </si>
  <si>
    <t>Marketing</t>
  </si>
  <si>
    <t>Lease Up Costs</t>
  </si>
  <si>
    <t>Soft Cost Contingency</t>
  </si>
  <si>
    <t>Reserves</t>
  </si>
  <si>
    <t>Operating Reserve</t>
  </si>
  <si>
    <t>Replacement Reserve</t>
  </si>
  <si>
    <t>Developer Fee</t>
  </si>
  <si>
    <t>Deferred</t>
  </si>
  <si>
    <t>Capitalized</t>
  </si>
  <si>
    <t>Acquisition Costs</t>
  </si>
  <si>
    <t>Soft Costs</t>
  </si>
  <si>
    <t>SOFT COSTS</t>
  </si>
  <si>
    <t>SUBTOTAL ACQUISITION COSTS</t>
  </si>
  <si>
    <t>SUBTOTAL CONSTRUCTION COSTS</t>
  </si>
  <si>
    <t>SUBTOTAL SOFT COSTS</t>
  </si>
  <si>
    <t>SUBTOTAL CONTINGENCY</t>
  </si>
  <si>
    <t>SUBTOTAL DEVELOPER FEE</t>
  </si>
  <si>
    <t>Construction Costs</t>
  </si>
  <si>
    <t>CONTINGENCY</t>
  </si>
  <si>
    <t>DEVELOPER FEE</t>
  </si>
  <si>
    <t>Unit Type</t>
  </si>
  <si>
    <t>1BR</t>
  </si>
  <si>
    <t>2BR</t>
  </si>
  <si>
    <t xml:space="preserve">3BR </t>
  </si>
  <si>
    <t>4BR</t>
  </si>
  <si>
    <t>Unit Count</t>
  </si>
  <si>
    <t>Square Feet</t>
  </si>
  <si>
    <t>AMI**</t>
  </si>
  <si>
    <t>Monthly Rent</t>
  </si>
  <si>
    <t>Avg. Rent /Sq Ft.</t>
  </si>
  <si>
    <t>PROJECT USES SUMMARY</t>
  </si>
  <si>
    <t>Hard and Soft Cost Contingency</t>
  </si>
  <si>
    <t>PROJECT SOURCES</t>
  </si>
  <si>
    <t>First Mortgage</t>
  </si>
  <si>
    <t>Name of Lender/Investor</t>
  </si>
  <si>
    <t>Interest Rate</t>
  </si>
  <si>
    <t>Funding Amount</t>
  </si>
  <si>
    <t>Term (Months)</t>
  </si>
  <si>
    <t>Term (Years)</t>
  </si>
  <si>
    <t>Amortization (Months)</t>
  </si>
  <si>
    <t>Total Construction Sources</t>
  </si>
  <si>
    <t>Total Permanent Sources</t>
  </si>
  <si>
    <t>** Insert AMI for any units with affordability/regulatory restrictions. Otherwise leave blank.</t>
  </si>
  <si>
    <t>Commercial</t>
  </si>
  <si>
    <t>Parking</t>
  </si>
  <si>
    <t>Studio/Jr 1BR</t>
  </si>
  <si>
    <t>N/A</t>
  </si>
  <si>
    <t>Put in order of lien priority</t>
  </si>
  <si>
    <t>Subtotal</t>
  </si>
  <si>
    <t xml:space="preserve">Total </t>
  </si>
  <si>
    <t>Monthly Rent/Unit*</t>
  </si>
  <si>
    <t>Annualized Rent</t>
  </si>
  <si>
    <t>Other Income (laundry, late fees, etc)</t>
  </si>
  <si>
    <t>Per Residential Unit</t>
  </si>
  <si>
    <t>Do Permanent Sources = Uses?</t>
  </si>
  <si>
    <t>Notes/Clarifications if needed:</t>
  </si>
  <si>
    <t>*Rent should be after tenant Utility Allowances, if any. Include rent subsidies if project based, and detail in Notes section below.</t>
  </si>
  <si>
    <t>INCOME</t>
  </si>
  <si>
    <t>Commercial Income</t>
  </si>
  <si>
    <t>Parking Income</t>
  </si>
  <si>
    <t>Ancillary Income</t>
  </si>
  <si>
    <t>Less Residential Vacancies</t>
  </si>
  <si>
    <t>Less Commercial Vacancies</t>
  </si>
  <si>
    <t>Less Parking Vacancies</t>
  </si>
  <si>
    <t>Less Ancillary Vacancies</t>
  </si>
  <si>
    <t xml:space="preserve">Residential Income </t>
  </si>
  <si>
    <t>Ancillary Square Ftg</t>
  </si>
  <si>
    <t>Monthly Rent/Unit</t>
  </si>
  <si>
    <t>Mgr</t>
  </si>
  <si>
    <t>Total Square Footage</t>
  </si>
  <si>
    <t>EXPENSE</t>
  </si>
  <si>
    <t>Expenses</t>
  </si>
  <si>
    <t>Management Fee</t>
  </si>
  <si>
    <t>Total Expenses</t>
  </si>
  <si>
    <t>NOI</t>
  </si>
  <si>
    <t>Second Mortgage</t>
  </si>
  <si>
    <t>DCR</t>
  </si>
  <si>
    <t>Third Mortgage</t>
  </si>
  <si>
    <t>DEBT SERVICE ("Must Pay" loans)</t>
  </si>
  <si>
    <t>Replacement Reserves</t>
  </si>
  <si>
    <t>PROJECT USES</t>
  </si>
  <si>
    <t>Uses</t>
  </si>
  <si>
    <t>UNIT MIX AND INCOME</t>
  </si>
  <si>
    <t>Ground Lease (if applicable)</t>
  </si>
  <si>
    <t>Service Amenities</t>
  </si>
  <si>
    <t>Administrative (Legal, Accounting, Office, Supplies, etc)</t>
  </si>
  <si>
    <t>Advertising/Marketing</t>
  </si>
  <si>
    <t>Utilities (Gas, Electric, Water, Sewer)</t>
  </si>
  <si>
    <t>Maintenance (Repairs, Trash, Grounds, Cleaning, etc)</t>
  </si>
  <si>
    <t>Property Insurance</t>
  </si>
  <si>
    <t>Other Fees (Specify)</t>
  </si>
  <si>
    <t>Other Expenses (Specify)</t>
  </si>
  <si>
    <t>Lender Closing Costs</t>
  </si>
  <si>
    <t>Payroll/Payroll Taxes &amp; Benefits</t>
  </si>
  <si>
    <t>Effective Gross Income</t>
  </si>
  <si>
    <t>Net Operating Income</t>
  </si>
  <si>
    <r>
      <t xml:space="preserve">Mgmt Fee (Enter fixed $ amount, or % of gross income </t>
    </r>
    <r>
      <rPr>
        <u/>
        <sz val="11"/>
        <color theme="1"/>
        <rFont val="Calibri"/>
        <family val="2"/>
        <scheme val="minor"/>
      </rPr>
      <t>not both</t>
    </r>
    <r>
      <rPr>
        <sz val="11"/>
        <color theme="1"/>
        <rFont val="Calibri"/>
        <family val="2"/>
        <scheme val="minor"/>
      </rPr>
      <t>)</t>
    </r>
  </si>
  <si>
    <t>Escalation</t>
  </si>
  <si>
    <t>Per Unit</t>
  </si>
  <si>
    <t>Real Estates Taxes</t>
  </si>
  <si>
    <t>Mgmt Fee</t>
  </si>
  <si>
    <t>Total Operating Expenses</t>
  </si>
  <si>
    <t xml:space="preserve">Subtotal </t>
  </si>
  <si>
    <t>Potential Gross Income</t>
  </si>
  <si>
    <t>Vacancy</t>
  </si>
  <si>
    <t>CASH FLOW AFTER DEBT SERVICE</t>
  </si>
  <si>
    <t>Origination Fee (RHF Subordinate Loan) @ 1%</t>
  </si>
  <si>
    <t>Name Source</t>
  </si>
  <si>
    <t>CONSRUCTION SOURCES</t>
  </si>
  <si>
    <t>PERMANENT SOURCES</t>
  </si>
  <si>
    <t>- RHF Loan should generally be no more than 10% of Total Development Cost, unless otherwise approved by RHF.</t>
  </si>
  <si>
    <t>Total Square Footage should approximate the entire building sq. ft.</t>
  </si>
  <si>
    <t>Combined DCR</t>
  </si>
  <si>
    <t>OPERATING EXPENSES</t>
  </si>
  <si>
    <t>PROJECT CASH FLOW</t>
  </si>
  <si>
    <t>"Must Pay" Loans with required debt service payments:</t>
  </si>
  <si>
    <t>Amortization (Years)</t>
  </si>
  <si>
    <t>Equity (Traditional or Tax Credit):</t>
  </si>
  <si>
    <t>Other Loans (paid from surplus cash flow):</t>
  </si>
  <si>
    <t>Fixed/ Variable Rate?</t>
  </si>
  <si>
    <t>- RHF Loan should be in 2nd priority under "Must Pay", unless otherwise approved by RHF.</t>
  </si>
  <si>
    <t>Annual Required Debt Service Amount</t>
  </si>
  <si>
    <t>PROJECT NAME</t>
  </si>
  <si>
    <t>RHF Loan (Market Only)</t>
  </si>
  <si>
    <t>RHF Loan</t>
  </si>
  <si>
    <t xml:space="preserve">Interest </t>
  </si>
  <si>
    <t>Principal</t>
  </si>
  <si>
    <t>Total DSC Yr 1</t>
  </si>
  <si>
    <t>Total DSC Yr 4</t>
  </si>
  <si>
    <t xml:space="preserve">- RHF Loan Interest Rate: Use 3% for Affordable, and 1% above the 1st priority loan for Market, </t>
  </si>
  <si>
    <t xml:space="preserve">- All "Must Pay" perm. loans including RHF Loan should have a minimum combined 1.05 DSC in the 1st year principal is repaid, or as required by senior lender. </t>
  </si>
  <si>
    <t>Origination Fee (RHF Loan) @ 1%</t>
  </si>
  <si>
    <t xml:space="preserve">- RHF Loan should be left in current row in "Must Pay". </t>
  </si>
  <si>
    <t>Origination Fee (Other Loans)</t>
  </si>
  <si>
    <t>RHF 3 Yr I/O</t>
  </si>
  <si>
    <t>RHF P&amp;I</t>
  </si>
  <si>
    <t>RHF Loan (Affordable Only) Option 1</t>
  </si>
  <si>
    <t>RHF Loan (Affordable Only) Option 2</t>
  </si>
  <si>
    <t xml:space="preserve">- RHF Loan Interest Rate: Use 3% for Affordable, and 1% above the 1st priority loan for Market. </t>
  </si>
  <si>
    <t>Deferred Developer Fee</t>
  </si>
  <si>
    <t>For affordable - pick EITHER option 1 or 2. Option 1 allows interest only for 3 years of permanent term. Option 2 begins principal and interest payments at conversion. See Cash Flow Tab.</t>
  </si>
  <si>
    <t>-Term of RHF Loan: Assume 2 year construction, 16 year permanent term for Affordable Loan, and up to 10 years for Market/Middle Income Loan. Note proposed changes in Notes below and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</si>
</sst>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Year &quot;#"/>
    <numFmt numFmtId="167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sz val="13"/>
      <color rgb="FFFF0000"/>
      <name val="Calibri"/>
      <family val="2"/>
      <scheme val="minor"/>
    </font>
    <font>
      <sz val="11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3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0">
    <xf numFmtId="0" fontId="0" fillId="0" borderId="0" xfId="0"/>
    <xf numFmtId="43" fontId="0" fillId="0" borderId="0" xfId="1" applyFont="1"/>
    <xf numFmtId="6" fontId="0" fillId="0" borderId="0" xfId="0" applyNumberFormat="1"/>
    <xf numFmtId="0" fontId="1" fillId="0" borderId="0" xfId="0" applyFont="1"/>
    <xf numFmtId="5" fontId="1" fillId="2" borderId="6" xfId="0" applyNumberFormat="1" applyFont="1" applyFill="1" applyBorder="1"/>
    <xf numFmtId="0" fontId="0" fillId="2" borderId="0" xfId="0" applyFill="1"/>
    <xf numFmtId="6" fontId="1" fillId="2" borderId="3" xfId="0" applyNumberFormat="1" applyFont="1" applyFill="1" applyBorder="1"/>
    <xf numFmtId="0" fontId="1" fillId="2" borderId="3" xfId="0" applyFont="1" applyFill="1" applyBorder="1"/>
    <xf numFmtId="0" fontId="0" fillId="2" borderId="3" xfId="0" applyFill="1" applyBorder="1"/>
    <xf numFmtId="164" fontId="1" fillId="2" borderId="3" xfId="1" applyNumberFormat="1" applyFont="1" applyFill="1" applyBorder="1"/>
    <xf numFmtId="164" fontId="1" fillId="0" borderId="0" xfId="1" applyNumberFormat="1" applyFont="1" applyFill="1" applyBorder="1"/>
    <xf numFmtId="6" fontId="1" fillId="0" borderId="0" xfId="0" applyNumberFormat="1" applyFont="1"/>
    <xf numFmtId="8" fontId="1" fillId="0" borderId="0" xfId="0" applyNumberFormat="1" applyFont="1"/>
    <xf numFmtId="5" fontId="0" fillId="0" borderId="0" xfId="0" applyNumberFormat="1"/>
    <xf numFmtId="0" fontId="7" fillId="0" borderId="0" xfId="0" applyFont="1"/>
    <xf numFmtId="166" fontId="2" fillId="0" borderId="0" xfId="0" applyNumberFormat="1" applyFont="1" applyAlignment="1">
      <alignment horizontal="center"/>
    </xf>
    <xf numFmtId="166" fontId="0" fillId="0" borderId="0" xfId="0" applyNumberFormat="1"/>
    <xf numFmtId="0" fontId="1" fillId="2" borderId="17" xfId="0" applyFont="1" applyFill="1" applyBorder="1"/>
    <xf numFmtId="164" fontId="2" fillId="2" borderId="7" xfId="1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7" xfId="0" applyFont="1" applyFill="1" applyBorder="1" applyAlignment="1">
      <alignment wrapText="1"/>
    </xf>
    <xf numFmtId="0" fontId="10" fillId="2" borderId="2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11" fillId="0" borderId="0" xfId="0" applyFont="1"/>
    <xf numFmtId="0" fontId="10" fillId="2" borderId="1" xfId="0" applyFont="1" applyFill="1" applyBorder="1"/>
    <xf numFmtId="5" fontId="1" fillId="2" borderId="0" xfId="0" applyNumberFormat="1" applyFont="1" applyFill="1"/>
    <xf numFmtId="0" fontId="0" fillId="2" borderId="7" xfId="0" applyFill="1" applyBorder="1"/>
    <xf numFmtId="0" fontId="2" fillId="2" borderId="2" xfId="0" applyFont="1" applyFill="1" applyBorder="1"/>
    <xf numFmtId="0" fontId="12" fillId="2" borderId="18" xfId="0" applyFont="1" applyFill="1" applyBorder="1"/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6" fontId="0" fillId="2" borderId="0" xfId="0" applyNumberFormat="1" applyFill="1"/>
    <xf numFmtId="8" fontId="0" fillId="2" borderId="7" xfId="0" applyNumberFormat="1" applyFill="1" applyBorder="1"/>
    <xf numFmtId="0" fontId="1" fillId="2" borderId="24" xfId="0" applyFont="1" applyFill="1" applyBorder="1"/>
    <xf numFmtId="8" fontId="1" fillId="2" borderId="25" xfId="0" applyNumberFormat="1" applyFont="1" applyFill="1" applyBorder="1"/>
    <xf numFmtId="0" fontId="0" fillId="2" borderId="1" xfId="0" applyFill="1" applyBorder="1"/>
    <xf numFmtId="9" fontId="9" fillId="2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9" fillId="2" borderId="0" xfId="0" applyFont="1" applyFill="1"/>
    <xf numFmtId="6" fontId="9" fillId="2" borderId="0" xfId="0" applyNumberFormat="1" applyFont="1" applyFill="1"/>
    <xf numFmtId="0" fontId="1" fillId="2" borderId="2" xfId="0" applyFont="1" applyFill="1" applyBorder="1"/>
    <xf numFmtId="164" fontId="1" fillId="2" borderId="6" xfId="0" applyNumberFormat="1" applyFont="1" applyFill="1" applyBorder="1"/>
    <xf numFmtId="0" fontId="1" fillId="2" borderId="17" xfId="0" applyFont="1" applyFill="1" applyBorder="1" applyAlignment="1">
      <alignment horizontal="left"/>
    </xf>
    <xf numFmtId="0" fontId="1" fillId="2" borderId="6" xfId="0" applyFont="1" applyFill="1" applyBorder="1"/>
    <xf numFmtId="164" fontId="1" fillId="2" borderId="6" xfId="1" applyNumberFormat="1" applyFont="1" applyFill="1" applyBorder="1"/>
    <xf numFmtId="6" fontId="1" fillId="2" borderId="6" xfId="0" applyNumberFormat="1" applyFont="1" applyFill="1" applyBorder="1"/>
    <xf numFmtId="6" fontId="1" fillId="2" borderId="26" xfId="0" applyNumberFormat="1" applyFont="1" applyFill="1" applyBorder="1"/>
    <xf numFmtId="8" fontId="1" fillId="2" borderId="8" xfId="0" applyNumberFormat="1" applyFont="1" applyFill="1" applyBorder="1"/>
    <xf numFmtId="0" fontId="2" fillId="2" borderId="0" xfId="0" applyFont="1" applyFill="1" applyAlignment="1">
      <alignment horizontal="left" indent="1"/>
    </xf>
    <xf numFmtId="0" fontId="10" fillId="2" borderId="0" xfId="0" applyFont="1" applyFill="1" applyAlignment="1">
      <alignment horizontal="left"/>
    </xf>
    <xf numFmtId="166" fontId="2" fillId="2" borderId="16" xfId="0" applyNumberFormat="1" applyFont="1" applyFill="1" applyBorder="1" applyAlignment="1">
      <alignment horizontal="center"/>
    </xf>
    <xf numFmtId="166" fontId="0" fillId="2" borderId="3" xfId="0" applyNumberFormat="1" applyFill="1" applyBorder="1"/>
    <xf numFmtId="166" fontId="0" fillId="2" borderId="27" xfId="0" applyNumberFormat="1" applyFill="1" applyBorder="1"/>
    <xf numFmtId="6" fontId="1" fillId="2" borderId="0" xfId="0" applyNumberFormat="1" applyFont="1" applyFill="1"/>
    <xf numFmtId="5" fontId="0" fillId="2" borderId="0" xfId="0" applyNumberFormat="1" applyFill="1"/>
    <xf numFmtId="0" fontId="2" fillId="2" borderId="0" xfId="0" applyFont="1" applyFill="1" applyAlignment="1">
      <alignment horizontal="center"/>
    </xf>
    <xf numFmtId="9" fontId="2" fillId="2" borderId="0" xfId="3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5" fontId="1" fillId="0" borderId="0" xfId="3" applyNumberFormat="1" applyFont="1"/>
    <xf numFmtId="0" fontId="1" fillId="2" borderId="0" xfId="0" applyFont="1" applyFill="1"/>
    <xf numFmtId="164" fontId="2" fillId="2" borderId="0" xfId="1" applyNumberFormat="1" applyFont="1" applyFill="1" applyBorder="1"/>
    <xf numFmtId="164" fontId="10" fillId="2" borderId="0" xfId="1" applyNumberFormat="1" applyFont="1" applyFill="1" applyBorder="1"/>
    <xf numFmtId="164" fontId="2" fillId="2" borderId="5" xfId="1" applyNumberFormat="1" applyFont="1" applyFill="1" applyBorder="1"/>
    <xf numFmtId="0" fontId="1" fillId="2" borderId="2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1" xfId="0" applyFont="1" applyFill="1" applyBorder="1"/>
    <xf numFmtId="164" fontId="10" fillId="2" borderId="7" xfId="1" applyNumberFormat="1" applyFont="1" applyFill="1" applyBorder="1"/>
    <xf numFmtId="164" fontId="10" fillId="2" borderId="6" xfId="1" applyNumberFormat="1" applyFont="1" applyFill="1" applyBorder="1"/>
    <xf numFmtId="164" fontId="2" fillId="2" borderId="6" xfId="1" applyNumberFormat="1" applyFont="1" applyFill="1" applyBorder="1"/>
    <xf numFmtId="164" fontId="10" fillId="2" borderId="8" xfId="1" applyNumberFormat="1" applyFont="1" applyFill="1" applyBorder="1"/>
    <xf numFmtId="0" fontId="0" fillId="2" borderId="4" xfId="0" applyFill="1" applyBorder="1"/>
    <xf numFmtId="165" fontId="9" fillId="2" borderId="0" xfId="3" applyNumberFormat="1" applyFont="1" applyFill="1" applyBorder="1" applyAlignment="1">
      <alignment horizontal="left"/>
    </xf>
    <xf numFmtId="6" fontId="0" fillId="2" borderId="5" xfId="0" applyNumberFormat="1" applyFill="1" applyBorder="1"/>
    <xf numFmtId="5" fontId="0" fillId="2" borderId="5" xfId="0" applyNumberFormat="1" applyFill="1" applyBorder="1"/>
    <xf numFmtId="8" fontId="0" fillId="2" borderId="0" xfId="0" applyNumberFormat="1" applyFill="1"/>
    <xf numFmtId="0" fontId="10" fillId="2" borderId="12" xfId="0" applyFont="1" applyFill="1" applyBorder="1" applyAlignment="1">
      <alignment horizontal="left"/>
    </xf>
    <xf numFmtId="165" fontId="2" fillId="2" borderId="30" xfId="3" applyNumberFormat="1" applyFont="1" applyFill="1" applyBorder="1" applyAlignment="1">
      <alignment horizontal="center"/>
    </xf>
    <xf numFmtId="6" fontId="1" fillId="2" borderId="31" xfId="0" applyNumberFormat="1" applyFont="1" applyFill="1" applyBorder="1"/>
    <xf numFmtId="43" fontId="0" fillId="2" borderId="0" xfId="1" applyFont="1" applyFill="1"/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2" borderId="6" xfId="0" applyFont="1" applyFill="1" applyBorder="1" applyAlignment="1">
      <alignment horizontal="left"/>
    </xf>
    <xf numFmtId="0" fontId="15" fillId="2" borderId="18" xfId="0" applyFont="1" applyFill="1" applyBorder="1"/>
    <xf numFmtId="0" fontId="15" fillId="2" borderId="19" xfId="0" applyFont="1" applyFill="1" applyBorder="1"/>
    <xf numFmtId="0" fontId="15" fillId="2" borderId="6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14" fillId="2" borderId="2" xfId="0" applyFont="1" applyFill="1" applyBorder="1"/>
    <xf numFmtId="0" fontId="14" fillId="2" borderId="6" xfId="0" applyFont="1" applyFill="1" applyBorder="1"/>
    <xf numFmtId="0" fontId="14" fillId="2" borderId="8" xfId="0" applyFont="1" applyFill="1" applyBorder="1"/>
    <xf numFmtId="9" fontId="1" fillId="2" borderId="3" xfId="3" applyFont="1" applyFill="1" applyBorder="1"/>
    <xf numFmtId="0" fontId="1" fillId="2" borderId="28" xfId="0" applyFont="1" applyFill="1" applyBorder="1"/>
    <xf numFmtId="0" fontId="1" fillId="2" borderId="12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9" fillId="2" borderId="17" xfId="0" quotePrefix="1" applyFont="1" applyFill="1" applyBorder="1"/>
    <xf numFmtId="5" fontId="7" fillId="2" borderId="6" xfId="0" applyNumberFormat="1" applyFont="1" applyFill="1" applyBorder="1"/>
    <xf numFmtId="164" fontId="10" fillId="2" borderId="20" xfId="1" applyNumberFormat="1" applyFont="1" applyFill="1" applyBorder="1"/>
    <xf numFmtId="0" fontId="21" fillId="2" borderId="0" xfId="0" applyFont="1" applyFill="1"/>
    <xf numFmtId="0" fontId="1" fillId="2" borderId="9" xfId="0" applyFont="1" applyFill="1" applyBorder="1"/>
    <xf numFmtId="0" fontId="4" fillId="2" borderId="1" xfId="0" applyFont="1" applyFill="1" applyBorder="1"/>
    <xf numFmtId="0" fontId="2" fillId="2" borderId="1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164" fontId="0" fillId="2" borderId="0" xfId="1" applyNumberFormat="1" applyFont="1" applyFill="1" applyBorder="1" applyProtection="1"/>
    <xf numFmtId="164" fontId="0" fillId="2" borderId="7" xfId="1" applyNumberFormat="1" applyFont="1" applyFill="1" applyBorder="1" applyProtection="1"/>
    <xf numFmtId="164" fontId="2" fillId="2" borderId="7" xfId="1" applyNumberFormat="1" applyFont="1" applyFill="1" applyBorder="1" applyProtection="1"/>
    <xf numFmtId="164" fontId="2" fillId="2" borderId="20" xfId="1" applyNumberFormat="1" applyFont="1" applyFill="1" applyBorder="1" applyProtection="1"/>
    <xf numFmtId="5" fontId="1" fillId="2" borderId="7" xfId="2" applyNumberFormat="1" applyFont="1" applyFill="1" applyBorder="1" applyProtection="1"/>
    <xf numFmtId="0" fontId="1" fillId="2" borderId="7" xfId="0" applyFont="1" applyFill="1" applyBorder="1"/>
    <xf numFmtId="5" fontId="1" fillId="2" borderId="8" xfId="2" applyNumberFormat="1" applyFont="1" applyFill="1" applyBorder="1" applyProtection="1"/>
    <xf numFmtId="5" fontId="1" fillId="2" borderId="0" xfId="2" applyNumberFormat="1" applyFont="1" applyFill="1" applyBorder="1" applyProtection="1"/>
    <xf numFmtId="0" fontId="5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/>
    <xf numFmtId="164" fontId="1" fillId="2" borderId="0" xfId="2" applyNumberFormat="1" applyFont="1" applyFill="1" applyBorder="1" applyProtection="1"/>
    <xf numFmtId="5" fontId="1" fillId="2" borderId="6" xfId="2" applyNumberFormat="1" applyFont="1" applyFill="1" applyBorder="1" applyProtection="1"/>
    <xf numFmtId="0" fontId="0" fillId="2" borderId="11" xfId="0" applyFill="1" applyBorder="1"/>
    <xf numFmtId="0" fontId="0" fillId="2" borderId="10" xfId="0" applyFill="1" applyBorder="1"/>
    <xf numFmtId="5" fontId="0" fillId="2" borderId="7" xfId="0" applyNumberFormat="1" applyFill="1" applyBorder="1"/>
    <xf numFmtId="5" fontId="1" fillId="2" borderId="8" xfId="0" applyNumberFormat="1" applyFont="1" applyFill="1" applyBorder="1"/>
    <xf numFmtId="0" fontId="0" fillId="0" borderId="0" xfId="0" applyAlignment="1">
      <alignment horizontal="right"/>
    </xf>
    <xf numFmtId="164" fontId="9" fillId="3" borderId="0" xfId="1" applyNumberFormat="1" applyFont="1" applyFill="1" applyBorder="1" applyProtection="1">
      <protection locked="0"/>
    </xf>
    <xf numFmtId="164" fontId="9" fillId="3" borderId="5" xfId="1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9" fillId="3" borderId="1" xfId="0" applyFont="1" applyFill="1" applyBorder="1" applyProtection="1">
      <protection locked="0"/>
    </xf>
    <xf numFmtId="5" fontId="9" fillId="3" borderId="0" xfId="1" applyNumberFormat="1" applyFont="1" applyFill="1" applyBorder="1" applyProtection="1">
      <protection locked="0"/>
    </xf>
    <xf numFmtId="5" fontId="9" fillId="3" borderId="7" xfId="1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10" fontId="9" fillId="3" borderId="0" xfId="0" applyNumberFormat="1" applyFont="1" applyFill="1" applyProtection="1">
      <protection locked="0"/>
    </xf>
    <xf numFmtId="0" fontId="9" fillId="3" borderId="7" xfId="0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0" fillId="3" borderId="7" xfId="0" applyFill="1" applyBorder="1" applyProtection="1">
      <protection locked="0"/>
    </xf>
    <xf numFmtId="6" fontId="9" fillId="3" borderId="0" xfId="0" applyNumberFormat="1" applyFont="1" applyFill="1" applyProtection="1">
      <protection locked="0"/>
    </xf>
    <xf numFmtId="9" fontId="9" fillId="3" borderId="0" xfId="0" applyNumberFormat="1" applyFont="1" applyFill="1" applyProtection="1">
      <protection locked="0"/>
    </xf>
    <xf numFmtId="164" fontId="13" fillId="3" borderId="3" xfId="1" applyNumberFormat="1" applyFont="1" applyFill="1" applyBorder="1" applyProtection="1">
      <protection locked="0"/>
    </xf>
    <xf numFmtId="165" fontId="9" fillId="3" borderId="13" xfId="3" applyNumberFormat="1" applyFont="1" applyFill="1" applyBorder="1" applyAlignment="1" applyProtection="1">
      <alignment horizontal="center"/>
      <protection locked="0"/>
    </xf>
    <xf numFmtId="165" fontId="9" fillId="3" borderId="14" xfId="3" applyNumberFormat="1" applyFont="1" applyFill="1" applyBorder="1" applyAlignment="1" applyProtection="1">
      <alignment horizontal="center"/>
      <protection locked="0"/>
    </xf>
    <xf numFmtId="165" fontId="9" fillId="3" borderId="15" xfId="3" applyNumberFormat="1" applyFont="1" applyFill="1" applyBorder="1" applyAlignment="1" applyProtection="1">
      <alignment horizontal="center"/>
      <protection locked="0"/>
    </xf>
    <xf numFmtId="0" fontId="19" fillId="2" borderId="2" xfId="0" quotePrefix="1" applyFont="1" applyFill="1" applyBorder="1"/>
    <xf numFmtId="0" fontId="19" fillId="2" borderId="1" xfId="0" quotePrefix="1" applyFont="1" applyFill="1" applyBorder="1"/>
    <xf numFmtId="164" fontId="6" fillId="2" borderId="0" xfId="1" applyNumberFormat="1" applyFont="1" applyFill="1"/>
    <xf numFmtId="0" fontId="10" fillId="2" borderId="0" xfId="0" applyFont="1" applyFill="1" applyAlignment="1">
      <alignment horizontal="left" indent="1"/>
    </xf>
    <xf numFmtId="5" fontId="7" fillId="2" borderId="0" xfId="0" applyNumberFormat="1" applyFont="1" applyFill="1"/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167" fontId="0" fillId="4" borderId="36" xfId="0" applyNumberFormat="1" applyFill="1" applyBorder="1" applyAlignment="1">
      <alignment horizontal="center"/>
    </xf>
    <xf numFmtId="167" fontId="0" fillId="4" borderId="37" xfId="0" applyNumberFormat="1" applyFill="1" applyBorder="1" applyAlignment="1">
      <alignment horizontal="center"/>
    </xf>
    <xf numFmtId="0" fontId="23" fillId="2" borderId="18" xfId="0" applyFont="1" applyFill="1" applyBorder="1"/>
    <xf numFmtId="0" fontId="23" fillId="2" borderId="19" xfId="0" applyFont="1" applyFill="1" applyBorder="1"/>
    <xf numFmtId="0" fontId="23" fillId="2" borderId="0" xfId="0" quotePrefix="1" applyFont="1" applyFill="1" applyAlignment="1">
      <alignment horizontal="left" wrapText="1"/>
    </xf>
    <xf numFmtId="0" fontId="23" fillId="2" borderId="7" xfId="0" quotePrefix="1" applyFont="1" applyFill="1" applyBorder="1" applyAlignment="1">
      <alignment horizontal="left" wrapText="1"/>
    </xf>
    <xf numFmtId="0" fontId="2" fillId="3" borderId="0" xfId="0" applyFont="1" applyFill="1" applyProtection="1">
      <protection locked="0"/>
    </xf>
    <xf numFmtId="10" fontId="2" fillId="3" borderId="0" xfId="0" applyNumberFormat="1" applyFont="1" applyFill="1" applyProtection="1">
      <protection locked="0"/>
    </xf>
    <xf numFmtId="0" fontId="0" fillId="3" borderId="32" xfId="0" applyFill="1" applyBorder="1" applyAlignment="1" applyProtection="1">
      <alignment horizontal="left" vertical="center" wrapText="1"/>
      <protection locked="0"/>
    </xf>
    <xf numFmtId="0" fontId="0" fillId="3" borderId="33" xfId="0" applyFill="1" applyBorder="1" applyAlignment="1" applyProtection="1">
      <alignment horizontal="left" vertical="center" wrapText="1"/>
      <protection locked="0"/>
    </xf>
    <xf numFmtId="0" fontId="0" fillId="3" borderId="34" xfId="0" applyFill="1" applyBorder="1" applyAlignment="1" applyProtection="1">
      <alignment horizontal="left" vertical="center" wrapText="1"/>
      <protection locked="0"/>
    </xf>
    <xf numFmtId="0" fontId="0" fillId="3" borderId="35" xfId="0" applyFill="1" applyBorder="1" applyAlignment="1" applyProtection="1">
      <alignment horizontal="left" vertical="center" wrapText="1"/>
      <protection locked="0"/>
    </xf>
    <xf numFmtId="0" fontId="0" fillId="3" borderId="36" xfId="0" applyFill="1" applyBorder="1" applyAlignment="1" applyProtection="1">
      <alignment horizontal="left" vertical="center" wrapText="1"/>
      <protection locked="0"/>
    </xf>
    <xf numFmtId="0" fontId="0" fillId="3" borderId="37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15" fillId="2" borderId="1" xfId="0" quotePrefix="1" applyFont="1" applyFill="1" applyBorder="1" applyAlignment="1">
      <alignment horizontal="left" wrapText="1"/>
    </xf>
    <xf numFmtId="0" fontId="15" fillId="2" borderId="0" xfId="0" quotePrefix="1" applyFont="1" applyFill="1" applyAlignment="1">
      <alignment horizontal="left" wrapText="1"/>
    </xf>
    <xf numFmtId="0" fontId="15" fillId="2" borderId="7" xfId="0" quotePrefix="1" applyFont="1" applyFill="1" applyBorder="1" applyAlignment="1">
      <alignment horizontal="left" wrapText="1"/>
    </xf>
    <xf numFmtId="0" fontId="23" fillId="2" borderId="1" xfId="0" quotePrefix="1" applyFont="1" applyFill="1" applyBorder="1" applyAlignment="1">
      <alignment horizontal="left" wrapText="1"/>
    </xf>
    <xf numFmtId="0" fontId="23" fillId="2" borderId="0" xfId="0" quotePrefix="1" applyFont="1" applyFill="1" applyAlignment="1">
      <alignment horizontal="left" wrapText="1"/>
    </xf>
    <xf numFmtId="0" fontId="23" fillId="2" borderId="7" xfId="0" quotePrefix="1" applyFont="1" applyFill="1" applyBorder="1" applyAlignment="1">
      <alignment horizontal="left" wrapText="1"/>
    </xf>
    <xf numFmtId="0" fontId="15" fillId="2" borderId="2" xfId="0" quotePrefix="1" applyFont="1" applyFill="1" applyBorder="1" applyAlignment="1">
      <alignment horizontal="left" wrapText="1"/>
    </xf>
    <xf numFmtId="0" fontId="15" fillId="2" borderId="6" xfId="0" quotePrefix="1" applyFont="1" applyFill="1" applyBorder="1" applyAlignment="1">
      <alignment horizontal="left" wrapText="1"/>
    </xf>
    <xf numFmtId="0" fontId="15" fillId="2" borderId="8" xfId="0" quotePrefix="1" applyFont="1" applyFill="1" applyBorder="1" applyAlignment="1">
      <alignment horizontal="left" wrapText="1"/>
    </xf>
    <xf numFmtId="164" fontId="9" fillId="3" borderId="11" xfId="1" applyNumberFormat="1" applyFont="1" applyFill="1" applyBorder="1" applyAlignment="1" applyProtection="1">
      <alignment horizontal="left"/>
      <protection locked="0"/>
    </xf>
    <xf numFmtId="164" fontId="9" fillId="3" borderId="10" xfId="1" applyNumberFormat="1" applyFont="1" applyFill="1" applyBorder="1" applyAlignment="1" applyProtection="1">
      <alignment horizontal="left"/>
      <protection locked="0"/>
    </xf>
    <xf numFmtId="0" fontId="14" fillId="2" borderId="28" xfId="0" applyFont="1" applyFill="1" applyBorder="1" applyAlignment="1">
      <alignment horizontal="left" wrapText="1"/>
    </xf>
    <xf numFmtId="0" fontId="14" fillId="2" borderId="12" xfId="0" applyFont="1" applyFill="1" applyBorder="1" applyAlignment="1">
      <alignment horizontal="left" wrapText="1"/>
    </xf>
    <xf numFmtId="0" fontId="14" fillId="2" borderId="29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E343-8373-45C8-A0BC-AAF05A7CFFCF}">
  <dimension ref="B1:O92"/>
  <sheetViews>
    <sheetView tabSelected="1" zoomScale="70" zoomScaleNormal="70" zoomScaleSheetLayoutView="50" workbookViewId="0">
      <selection activeCell="C54" sqref="C54"/>
    </sheetView>
  </sheetViews>
  <sheetFormatPr defaultRowHeight="15" x14ac:dyDescent="0.25"/>
  <cols>
    <col min="2" max="2" width="49.42578125" customWidth="1"/>
    <col min="3" max="3" width="17.42578125" customWidth="1"/>
    <col min="4" max="4" width="18.5703125" customWidth="1"/>
    <col min="5" max="5" width="11" customWidth="1"/>
    <col min="6" max="6" width="43.42578125" customWidth="1"/>
    <col min="7" max="7" width="19.28515625" customWidth="1"/>
    <col min="8" max="8" width="13.5703125" bestFit="1" customWidth="1"/>
    <col min="9" max="9" width="18.140625" customWidth="1"/>
    <col min="10" max="10" width="13.85546875" customWidth="1"/>
    <col min="11" max="11" width="19.140625" customWidth="1"/>
    <col min="12" max="12" width="26.140625" customWidth="1"/>
    <col min="13" max="13" width="6.7109375" customWidth="1"/>
    <col min="14" max="15" width="20.7109375" customWidth="1"/>
  </cols>
  <sheetData>
    <row r="1" spans="2:14" ht="15.75" thickBot="1" x14ac:dyDescent="0.3">
      <c r="B1" s="175" t="s">
        <v>114</v>
      </c>
      <c r="C1" s="175"/>
      <c r="D1" s="175"/>
      <c r="F1" s="175" t="s">
        <v>66</v>
      </c>
      <c r="G1" s="175"/>
      <c r="H1" s="175"/>
      <c r="I1" s="175"/>
      <c r="J1" s="175"/>
      <c r="K1" s="175"/>
      <c r="L1" s="175"/>
    </row>
    <row r="2" spans="2:14" ht="15.75" thickBot="1" x14ac:dyDescent="0.3">
      <c r="B2" s="107" t="s">
        <v>156</v>
      </c>
      <c r="C2" s="185"/>
      <c r="D2" s="186"/>
    </row>
    <row r="3" spans="2:14" x14ac:dyDescent="0.25">
      <c r="B3" s="17" t="s">
        <v>114</v>
      </c>
      <c r="C3" s="110" t="s">
        <v>115</v>
      </c>
      <c r="D3" s="111" t="s">
        <v>87</v>
      </c>
      <c r="F3" s="17" t="s">
        <v>142</v>
      </c>
      <c r="G3" s="32" t="s">
        <v>81</v>
      </c>
      <c r="H3" s="19"/>
      <c r="I3" s="19"/>
      <c r="J3" s="19"/>
      <c r="K3" s="19"/>
      <c r="L3" s="20"/>
    </row>
    <row r="4" spans="2:14" ht="30" x14ac:dyDescent="0.25">
      <c r="B4" s="108" t="s">
        <v>0</v>
      </c>
      <c r="C4" s="112"/>
      <c r="D4" s="113"/>
      <c r="F4" s="21" t="s">
        <v>68</v>
      </c>
      <c r="G4" s="22" t="s">
        <v>70</v>
      </c>
      <c r="H4" s="22" t="s">
        <v>71</v>
      </c>
      <c r="I4" s="22" t="s">
        <v>73</v>
      </c>
      <c r="J4" s="22" t="s">
        <v>69</v>
      </c>
      <c r="K4" s="22" t="s">
        <v>153</v>
      </c>
      <c r="L4" s="23"/>
      <c r="M4" s="3"/>
    </row>
    <row r="5" spans="2:14" x14ac:dyDescent="0.25">
      <c r="B5" s="40" t="s">
        <v>18</v>
      </c>
      <c r="C5" s="130"/>
      <c r="D5" s="114">
        <f>IFERROR(C5/'Unit Mix &amp; Income'!$C$19,0)</f>
        <v>0</v>
      </c>
      <c r="F5" s="100" t="s">
        <v>149</v>
      </c>
      <c r="G5" s="101"/>
      <c r="H5" s="101"/>
      <c r="I5" s="101"/>
      <c r="J5" s="101"/>
      <c r="K5" s="101"/>
      <c r="L5" s="102"/>
    </row>
    <row r="6" spans="2:14" x14ac:dyDescent="0.25">
      <c r="B6" s="109" t="s">
        <v>19</v>
      </c>
      <c r="C6" s="130"/>
      <c r="D6" s="114">
        <f>IFERROR(C6/'Unit Mix &amp; Income'!$C$19,0)</f>
        <v>0</v>
      </c>
      <c r="F6" s="133" t="s">
        <v>141</v>
      </c>
      <c r="G6" s="134"/>
      <c r="H6" s="136"/>
      <c r="I6" s="136"/>
      <c r="J6" s="137"/>
      <c r="K6" s="136"/>
      <c r="L6" s="138"/>
      <c r="M6" s="14"/>
    </row>
    <row r="7" spans="2:14" x14ac:dyDescent="0.25">
      <c r="B7" s="87" t="s">
        <v>9</v>
      </c>
      <c r="C7" s="130"/>
      <c r="D7" s="114">
        <f>IFERROR(C7/'Unit Mix &amp; Income'!$C$19,0)</f>
        <v>0</v>
      </c>
      <c r="F7" s="139" t="s">
        <v>158</v>
      </c>
      <c r="G7" s="134"/>
      <c r="H7" s="136"/>
      <c r="I7" s="136"/>
      <c r="J7" s="137"/>
      <c r="K7" s="136"/>
      <c r="L7" s="138"/>
    </row>
    <row r="8" spans="2:14" x14ac:dyDescent="0.25">
      <c r="B8" s="88" t="s">
        <v>9</v>
      </c>
      <c r="C8" s="131"/>
      <c r="D8" s="115">
        <f>IFERROR(C8/'Unit Mix &amp; Income'!$C$19,0)</f>
        <v>0</v>
      </c>
      <c r="F8" s="133" t="s">
        <v>141</v>
      </c>
      <c r="G8" s="134"/>
      <c r="H8" s="136"/>
      <c r="I8" s="136"/>
      <c r="J8" s="137"/>
      <c r="K8" s="136"/>
      <c r="L8" s="138"/>
    </row>
    <row r="9" spans="2:14" x14ac:dyDescent="0.25">
      <c r="B9" s="73" t="s">
        <v>46</v>
      </c>
      <c r="C9" s="119">
        <f>SUM(C5:C8)</f>
        <v>0</v>
      </c>
      <c r="D9" s="116">
        <f>IFERROR(C9/'Unit Mix &amp; Income'!$C$19,0)</f>
        <v>0</v>
      </c>
      <c r="F9" s="100" t="s">
        <v>152</v>
      </c>
      <c r="G9" s="101"/>
      <c r="H9" s="101"/>
      <c r="I9" s="101"/>
      <c r="J9" s="101"/>
      <c r="K9" s="101"/>
      <c r="L9" s="102"/>
    </row>
    <row r="10" spans="2:14" x14ac:dyDescent="0.25">
      <c r="B10" s="73"/>
      <c r="C10" s="65"/>
      <c r="D10" s="117"/>
      <c r="F10" s="133" t="s">
        <v>141</v>
      </c>
      <c r="G10" s="134"/>
      <c r="H10" s="136"/>
      <c r="I10" s="136"/>
      <c r="J10" s="137"/>
      <c r="K10" s="136"/>
      <c r="L10" s="138"/>
    </row>
    <row r="11" spans="2:14" x14ac:dyDescent="0.25">
      <c r="B11" s="108" t="s">
        <v>10</v>
      </c>
      <c r="C11" s="65"/>
      <c r="D11" s="117"/>
      <c r="F11" s="133" t="s">
        <v>141</v>
      </c>
      <c r="G11" s="134"/>
      <c r="H11" s="136"/>
      <c r="I11" s="132"/>
      <c r="J11" s="137"/>
      <c r="K11" s="136"/>
      <c r="L11" s="138"/>
    </row>
    <row r="12" spans="2:14" x14ac:dyDescent="0.25">
      <c r="B12" s="109" t="s">
        <v>3</v>
      </c>
      <c r="C12" s="130"/>
      <c r="D12" s="114">
        <f>IFERROR(C12/'Unit Mix &amp; Income'!$C$19,0)</f>
        <v>0</v>
      </c>
      <c r="F12" s="133" t="s">
        <v>141</v>
      </c>
      <c r="G12" s="132"/>
      <c r="H12" s="132"/>
      <c r="I12" s="132"/>
      <c r="J12" s="132"/>
      <c r="K12" s="132"/>
      <c r="L12" s="141"/>
      <c r="M12" s="3"/>
    </row>
    <row r="13" spans="2:14" x14ac:dyDescent="0.25">
      <c r="B13" s="40" t="s">
        <v>4</v>
      </c>
      <c r="C13" s="130"/>
      <c r="D13" s="114">
        <f>IFERROR(C13/'Unit Mix &amp; Income'!$C$19,0)</f>
        <v>0</v>
      </c>
      <c r="F13" s="133" t="s">
        <v>141</v>
      </c>
      <c r="G13" s="132"/>
      <c r="H13" s="132"/>
      <c r="I13" s="132"/>
      <c r="J13" s="132"/>
      <c r="K13" s="132"/>
      <c r="L13" s="141"/>
      <c r="N13" s="13"/>
    </row>
    <row r="14" spans="2:14" x14ac:dyDescent="0.25">
      <c r="B14" s="87" t="s">
        <v>9</v>
      </c>
      <c r="C14" s="130"/>
      <c r="D14" s="114">
        <f>IFERROR(C14/'Unit Mix &amp; Income'!$C$19,0)</f>
        <v>0</v>
      </c>
      <c r="F14" s="133" t="s">
        <v>141</v>
      </c>
      <c r="G14" s="132"/>
      <c r="H14" s="132"/>
      <c r="I14" s="132"/>
      <c r="J14" s="132"/>
      <c r="K14" s="132"/>
      <c r="L14" s="141"/>
    </row>
    <row r="15" spans="2:14" ht="15" customHeight="1" x14ac:dyDescent="0.25">
      <c r="B15" s="40" t="s">
        <v>7</v>
      </c>
      <c r="C15" s="130"/>
      <c r="D15" s="114">
        <f>IFERROR(C15/'Unit Mix &amp; Income'!$C$19,0)</f>
        <v>0</v>
      </c>
      <c r="F15" s="100" t="s">
        <v>151</v>
      </c>
      <c r="G15" s="101"/>
      <c r="H15" s="101"/>
      <c r="I15" s="101"/>
      <c r="J15" s="101"/>
      <c r="K15" s="101"/>
      <c r="L15" s="102"/>
    </row>
    <row r="16" spans="2:14" ht="15" customHeight="1" x14ac:dyDescent="0.25">
      <c r="B16" s="40" t="s">
        <v>5</v>
      </c>
      <c r="C16" s="130"/>
      <c r="D16" s="114">
        <f>IFERROR(C16/'Unit Mix &amp; Income'!$C$19,0)</f>
        <v>0</v>
      </c>
      <c r="F16" s="133" t="s">
        <v>141</v>
      </c>
      <c r="G16" s="134"/>
      <c r="H16" s="132"/>
      <c r="I16" s="132"/>
      <c r="J16" s="132"/>
      <c r="K16" s="132"/>
      <c r="L16" s="141"/>
    </row>
    <row r="17" spans="2:15" ht="15.75" customHeight="1" x14ac:dyDescent="0.25">
      <c r="B17" s="40" t="s">
        <v>6</v>
      </c>
      <c r="C17" s="130"/>
      <c r="D17" s="114">
        <f>IFERROR(C17/'Unit Mix &amp; Income'!$C$19,0)</f>
        <v>0</v>
      </c>
      <c r="F17" s="133" t="s">
        <v>141</v>
      </c>
      <c r="G17" s="134"/>
      <c r="H17" s="132"/>
      <c r="I17" s="132"/>
      <c r="J17" s="132"/>
      <c r="K17" s="132"/>
      <c r="L17" s="141"/>
    </row>
    <row r="18" spans="2:15" ht="15.75" thickBot="1" x14ac:dyDescent="0.3">
      <c r="B18" s="88" t="s">
        <v>9</v>
      </c>
      <c r="C18" s="131"/>
      <c r="D18" s="115">
        <f>IFERROR(C18/'Unit Mix &amp; Income'!$C$19,0)</f>
        <v>0</v>
      </c>
      <c r="F18" s="24" t="s">
        <v>74</v>
      </c>
      <c r="G18" s="4">
        <f>SUM(G6:G17)</f>
        <v>0</v>
      </c>
      <c r="H18" s="25"/>
      <c r="I18" s="25"/>
      <c r="J18" s="25"/>
      <c r="K18" s="25"/>
      <c r="L18" s="26"/>
      <c r="N18" s="13"/>
    </row>
    <row r="19" spans="2:15" ht="17.25" x14ac:dyDescent="0.3">
      <c r="B19" s="73" t="s">
        <v>47</v>
      </c>
      <c r="C19" s="119">
        <f>SUM(C12:C18)</f>
        <v>0</v>
      </c>
      <c r="D19" s="116">
        <f>IFERROR(C19/'Unit Mix &amp; Income'!$C$19,0)</f>
        <v>0</v>
      </c>
      <c r="F19" s="103" t="s">
        <v>154</v>
      </c>
      <c r="G19" s="92"/>
      <c r="H19" s="92"/>
      <c r="I19" s="92"/>
      <c r="J19" s="92"/>
      <c r="K19" s="92"/>
      <c r="L19" s="93"/>
      <c r="M19" s="14"/>
    </row>
    <row r="20" spans="2:15" ht="17.25" x14ac:dyDescent="0.3">
      <c r="B20" s="40"/>
      <c r="C20" s="65"/>
      <c r="D20" s="117"/>
      <c r="F20" s="176" t="s">
        <v>144</v>
      </c>
      <c r="G20" s="177"/>
      <c r="H20" s="177"/>
      <c r="I20" s="177"/>
      <c r="J20" s="177"/>
      <c r="K20" s="177"/>
      <c r="L20" s="178"/>
    </row>
    <row r="21" spans="2:15" ht="18" thickBot="1" x14ac:dyDescent="0.35">
      <c r="B21" s="120" t="s">
        <v>45</v>
      </c>
      <c r="C21" s="65"/>
      <c r="D21" s="117"/>
      <c r="F21" s="148" t="s">
        <v>163</v>
      </c>
      <c r="G21" s="94"/>
      <c r="H21" s="94"/>
      <c r="I21" s="94"/>
      <c r="J21" s="94"/>
      <c r="K21" s="94"/>
      <c r="L21" s="95"/>
      <c r="M21" s="14"/>
    </row>
    <row r="22" spans="2:15" ht="15.75" thickBot="1" x14ac:dyDescent="0.3">
      <c r="B22" s="121" t="s">
        <v>29</v>
      </c>
      <c r="C22" s="65"/>
      <c r="D22" s="117"/>
      <c r="G22" s="27"/>
    </row>
    <row r="23" spans="2:15" x14ac:dyDescent="0.25">
      <c r="B23" s="40" t="s">
        <v>12</v>
      </c>
      <c r="C23" s="130"/>
      <c r="D23" s="114">
        <f>IFERROR(C23/'Unit Mix &amp; Income'!$C$19,0)</f>
        <v>0</v>
      </c>
      <c r="F23" s="17" t="s">
        <v>143</v>
      </c>
      <c r="G23" s="32" t="s">
        <v>81</v>
      </c>
      <c r="H23" s="19"/>
      <c r="I23" s="19"/>
      <c r="J23" s="19"/>
      <c r="K23" s="19"/>
      <c r="L23" s="20"/>
    </row>
    <row r="24" spans="2:15" ht="30" x14ac:dyDescent="0.25">
      <c r="B24" s="40" t="s">
        <v>13</v>
      </c>
      <c r="C24" s="130"/>
      <c r="D24" s="114">
        <f>IFERROR(C24/'Unit Mix &amp; Income'!$C$19,0)</f>
        <v>0</v>
      </c>
      <c r="F24" s="21" t="s">
        <v>68</v>
      </c>
      <c r="G24" s="22" t="s">
        <v>70</v>
      </c>
      <c r="H24" s="22" t="s">
        <v>72</v>
      </c>
      <c r="I24" s="22" t="s">
        <v>150</v>
      </c>
      <c r="J24" s="22" t="s">
        <v>69</v>
      </c>
      <c r="K24" s="22" t="s">
        <v>153</v>
      </c>
      <c r="L24" s="23" t="s">
        <v>155</v>
      </c>
      <c r="N24" s="153" t="s">
        <v>161</v>
      </c>
      <c r="O24" s="154" t="s">
        <v>162</v>
      </c>
    </row>
    <row r="25" spans="2:15" x14ac:dyDescent="0.25">
      <c r="B25" s="40" t="s">
        <v>14</v>
      </c>
      <c r="C25" s="130"/>
      <c r="D25" s="114">
        <f>IFERROR(C25/'Unit Mix &amp; Income'!$C$19,0)</f>
        <v>0</v>
      </c>
      <c r="F25" s="100" t="s">
        <v>149</v>
      </c>
      <c r="G25" s="101"/>
      <c r="H25" s="101"/>
      <c r="I25" s="101"/>
      <c r="J25" s="101"/>
      <c r="K25" s="101"/>
      <c r="L25" s="102"/>
      <c r="N25" s="155">
        <f>IFERROR('Cash Flow'!D29/-('Cash Flow'!D32+'Cash Flow'!D35+'Cash Flow'!D40+'Cash Flow'!D45+'Cash Flow'!D48),0)</f>
        <v>0</v>
      </c>
      <c r="O25" s="156">
        <f>IFERROR('Cash Flow'!G29/-('Cash Flow'!G32+'Cash Flow'!G35+'Cash Flow'!G40+'Cash Flow'!G45+'Cash Flow'!G48),0)</f>
        <v>0</v>
      </c>
    </row>
    <row r="26" spans="2:15" ht="15" customHeight="1" x14ac:dyDescent="0.25">
      <c r="B26" s="40"/>
      <c r="C26" s="130"/>
      <c r="D26" s="114">
        <f>IFERROR(C26/'Unit Mix &amp; Income'!$C$19,0)</f>
        <v>0</v>
      </c>
      <c r="F26" s="133" t="s">
        <v>141</v>
      </c>
      <c r="G26" s="134">
        <v>0</v>
      </c>
      <c r="H26" s="136"/>
      <c r="I26" s="136"/>
      <c r="J26" s="137">
        <v>0</v>
      </c>
      <c r="K26" s="136"/>
      <c r="L26" s="135">
        <f t="shared" ref="L26:L29" si="0">IFERROR(-PMT(J26/12,I26*12,G26)*12,0)</f>
        <v>0</v>
      </c>
      <c r="N26" s="163" t="s">
        <v>174</v>
      </c>
      <c r="O26" s="164"/>
    </row>
    <row r="27" spans="2:15" ht="15" customHeight="1" x14ac:dyDescent="0.25">
      <c r="B27" s="122" t="s">
        <v>30</v>
      </c>
      <c r="C27" s="130"/>
      <c r="D27" s="114">
        <f>IFERROR(C27/'Unit Mix &amp; Income'!$C$19,0)</f>
        <v>0</v>
      </c>
      <c r="F27" s="139" t="s">
        <v>170</v>
      </c>
      <c r="G27" s="134">
        <v>0</v>
      </c>
      <c r="H27" s="161">
        <v>16</v>
      </c>
      <c r="I27" s="161">
        <v>13</v>
      </c>
      <c r="J27" s="162">
        <v>0.03</v>
      </c>
      <c r="K27" s="136"/>
      <c r="L27" s="135">
        <f t="shared" si="0"/>
        <v>0</v>
      </c>
      <c r="N27" s="165"/>
      <c r="O27" s="166"/>
    </row>
    <row r="28" spans="2:15" x14ac:dyDescent="0.25">
      <c r="B28" s="109" t="s">
        <v>11</v>
      </c>
      <c r="C28" s="130"/>
      <c r="D28" s="114">
        <f>IFERROR(C28/'Unit Mix &amp; Income'!$C$19,0)</f>
        <v>0</v>
      </c>
      <c r="F28" s="139" t="s">
        <v>171</v>
      </c>
      <c r="G28" s="134">
        <v>0</v>
      </c>
      <c r="H28" s="161">
        <v>16</v>
      </c>
      <c r="I28" s="161">
        <v>16</v>
      </c>
      <c r="J28" s="162">
        <v>0.03</v>
      </c>
      <c r="K28" s="136"/>
      <c r="L28" s="135">
        <f t="shared" si="0"/>
        <v>0</v>
      </c>
      <c r="N28" s="165"/>
      <c r="O28" s="166"/>
    </row>
    <row r="29" spans="2:15" x14ac:dyDescent="0.25">
      <c r="B29" s="40" t="s">
        <v>1</v>
      </c>
      <c r="C29" s="130"/>
      <c r="D29" s="114">
        <f>IFERROR(C29/'Unit Mix &amp; Income'!$C$19,0)</f>
        <v>0</v>
      </c>
      <c r="F29" s="139" t="s">
        <v>157</v>
      </c>
      <c r="G29" s="134">
        <v>0</v>
      </c>
      <c r="H29" s="161">
        <v>10</v>
      </c>
      <c r="I29" s="161">
        <v>10</v>
      </c>
      <c r="J29" s="137"/>
      <c r="K29" s="140"/>
      <c r="L29" s="135">
        <f t="shared" si="0"/>
        <v>0</v>
      </c>
      <c r="N29" s="165"/>
      <c r="O29" s="166"/>
    </row>
    <row r="30" spans="2:15" x14ac:dyDescent="0.25">
      <c r="B30" s="40" t="s">
        <v>15</v>
      </c>
      <c r="C30" s="130"/>
      <c r="D30" s="114">
        <f>IFERROR(C30/'Unit Mix &amp; Income'!$C$19,0)</f>
        <v>0</v>
      </c>
      <c r="F30" s="133" t="s">
        <v>141</v>
      </c>
      <c r="G30" s="134">
        <v>0</v>
      </c>
      <c r="H30" s="136"/>
      <c r="I30" s="136"/>
      <c r="J30" s="137"/>
      <c r="K30" s="140"/>
      <c r="L30" s="135">
        <f t="shared" ref="L30" si="1">IFERROR(-PMT(J30/12,I30*12,G30)*12,0)</f>
        <v>0</v>
      </c>
      <c r="N30" s="167"/>
      <c r="O30" s="168"/>
    </row>
    <row r="31" spans="2:15" x14ac:dyDescent="0.25">
      <c r="B31" s="40" t="s">
        <v>16</v>
      </c>
      <c r="C31" s="130"/>
      <c r="D31" s="114">
        <f>IFERROR(C31/'Unit Mix &amp; Income'!$C$19,0)</f>
        <v>0</v>
      </c>
      <c r="F31" s="100" t="s">
        <v>152</v>
      </c>
      <c r="G31" s="101"/>
      <c r="H31" s="101"/>
      <c r="I31" s="101"/>
      <c r="J31" s="101"/>
      <c r="K31" s="101"/>
      <c r="L31" s="102"/>
    </row>
    <row r="32" spans="2:15" ht="15" customHeight="1" x14ac:dyDescent="0.25">
      <c r="B32" s="40" t="s">
        <v>17</v>
      </c>
      <c r="C32" s="130"/>
      <c r="D32" s="114">
        <f>IFERROR(C32/'Unit Mix &amp; Income'!$C$19,0)</f>
        <v>0</v>
      </c>
      <c r="F32" s="133" t="s">
        <v>141</v>
      </c>
      <c r="G32" s="134"/>
      <c r="H32" s="136"/>
      <c r="I32" s="136"/>
      <c r="J32" s="137"/>
      <c r="K32" s="136"/>
      <c r="L32" s="138"/>
    </row>
    <row r="33" spans="2:12" ht="19.5" customHeight="1" x14ac:dyDescent="0.25">
      <c r="B33" s="40" t="s">
        <v>32</v>
      </c>
      <c r="C33" s="130"/>
      <c r="D33" s="114">
        <f>IFERROR(C33/'Unit Mix &amp; Income'!$C$19,0)</f>
        <v>0</v>
      </c>
      <c r="F33" s="133" t="s">
        <v>141</v>
      </c>
      <c r="G33" s="134"/>
      <c r="H33" s="136"/>
      <c r="I33" s="132"/>
      <c r="J33" s="137"/>
      <c r="K33" s="136"/>
      <c r="L33" s="135"/>
    </row>
    <row r="34" spans="2:12" x14ac:dyDescent="0.25">
      <c r="B34" s="40" t="s">
        <v>33</v>
      </c>
      <c r="C34" s="130"/>
      <c r="D34" s="114">
        <f>IFERROR(C34/'Unit Mix &amp; Income'!$C$19,0)</f>
        <v>0</v>
      </c>
      <c r="F34" s="133" t="s">
        <v>141</v>
      </c>
      <c r="G34" s="132"/>
      <c r="H34" s="132"/>
      <c r="I34" s="132"/>
      <c r="J34" s="137"/>
      <c r="K34" s="132"/>
      <c r="L34" s="135"/>
    </row>
    <row r="35" spans="2:12" x14ac:dyDescent="0.25">
      <c r="B35" s="40" t="s">
        <v>21</v>
      </c>
      <c r="C35" s="130"/>
      <c r="D35" s="114">
        <f>IFERROR(C35/'Unit Mix &amp; Income'!$C$19,0)</f>
        <v>0</v>
      </c>
      <c r="F35" s="133" t="s">
        <v>141</v>
      </c>
      <c r="G35" s="132"/>
      <c r="H35" s="132"/>
      <c r="I35" s="132"/>
      <c r="J35" s="137"/>
      <c r="K35" s="132"/>
      <c r="L35" s="135"/>
    </row>
    <row r="36" spans="2:12" x14ac:dyDescent="0.25">
      <c r="B36" s="40" t="s">
        <v>22</v>
      </c>
      <c r="C36" s="130"/>
      <c r="D36" s="114">
        <f>IFERROR(C36/'Unit Mix &amp; Income'!$C$19,0)</f>
        <v>0</v>
      </c>
      <c r="F36" s="133" t="s">
        <v>141</v>
      </c>
      <c r="G36" s="132"/>
      <c r="H36" s="132"/>
      <c r="I36" s="132"/>
      <c r="J36" s="137"/>
      <c r="K36" s="132"/>
      <c r="L36" s="135"/>
    </row>
    <row r="37" spans="2:12" x14ac:dyDescent="0.25">
      <c r="B37" s="40" t="s">
        <v>34</v>
      </c>
      <c r="C37" s="130"/>
      <c r="D37" s="114">
        <f>IFERROR(C37/'Unit Mix &amp; Income'!$C$19,0)</f>
        <v>0</v>
      </c>
      <c r="F37" s="100" t="s">
        <v>151</v>
      </c>
      <c r="G37" s="101"/>
      <c r="H37" s="101"/>
      <c r="I37" s="101"/>
      <c r="J37" s="101"/>
      <c r="K37" s="101"/>
      <c r="L37" s="102"/>
    </row>
    <row r="38" spans="2:12" x14ac:dyDescent="0.25">
      <c r="B38" s="40" t="s">
        <v>35</v>
      </c>
      <c r="C38" s="130"/>
      <c r="D38" s="114">
        <f>IFERROR(C38/'Unit Mix &amp; Income'!$C$19,0)</f>
        <v>0</v>
      </c>
      <c r="F38" s="133" t="s">
        <v>141</v>
      </c>
      <c r="G38" s="134"/>
      <c r="H38" s="132"/>
      <c r="I38" s="132"/>
      <c r="J38" s="132"/>
      <c r="K38" s="132"/>
      <c r="L38" s="135"/>
    </row>
    <row r="39" spans="2:12" x14ac:dyDescent="0.25">
      <c r="B39" s="87" t="s">
        <v>9</v>
      </c>
      <c r="C39" s="130"/>
      <c r="D39" s="114">
        <f>IFERROR(C39/'Unit Mix &amp; Income'!$C$19,0)</f>
        <v>0</v>
      </c>
      <c r="F39" s="133" t="s">
        <v>141</v>
      </c>
      <c r="G39" s="134"/>
      <c r="H39" s="132"/>
      <c r="I39" s="132"/>
      <c r="J39" s="132"/>
      <c r="K39" s="132"/>
      <c r="L39" s="135"/>
    </row>
    <row r="40" spans="2:12" x14ac:dyDescent="0.25">
      <c r="B40" s="87" t="s">
        <v>9</v>
      </c>
      <c r="C40" s="130"/>
      <c r="D40" s="114">
        <f>IFERROR(C40/'Unit Mix &amp; Income'!$C$19,0)</f>
        <v>0</v>
      </c>
      <c r="F40" s="28" t="s">
        <v>75</v>
      </c>
      <c r="G40" s="29">
        <f>SUM(G26:G39)</f>
        <v>0</v>
      </c>
      <c r="H40" s="5"/>
      <c r="I40" s="5"/>
      <c r="J40" s="5"/>
      <c r="K40" s="5"/>
      <c r="L40" s="30"/>
    </row>
    <row r="41" spans="2:12" ht="15.75" thickBot="1" x14ac:dyDescent="0.3">
      <c r="B41" s="87" t="s">
        <v>9</v>
      </c>
      <c r="C41" s="130"/>
      <c r="D41" s="114">
        <f>IFERROR(C41/'Unit Mix &amp; Income'!$C$19,0)</f>
        <v>0</v>
      </c>
      <c r="F41" s="31" t="s">
        <v>88</v>
      </c>
      <c r="G41" s="91" t="str">
        <f>IF(G40=C82,"Yes", "Sources must match Uses")</f>
        <v>Yes</v>
      </c>
      <c r="H41" s="25"/>
      <c r="I41" s="104">
        <f>G40-C82</f>
        <v>0</v>
      </c>
      <c r="J41" s="25"/>
      <c r="K41" s="25"/>
      <c r="L41" s="26"/>
    </row>
    <row r="42" spans="2:12" ht="17.25" x14ac:dyDescent="0.3">
      <c r="B42" s="87" t="s">
        <v>9</v>
      </c>
      <c r="C42" s="130"/>
      <c r="D42" s="114">
        <f>IFERROR(C42/'Unit Mix &amp; Income'!$C$19,0)</f>
        <v>0</v>
      </c>
      <c r="F42" s="103" t="s">
        <v>166</v>
      </c>
      <c r="G42" s="157"/>
      <c r="H42" s="157"/>
      <c r="I42" s="157"/>
      <c r="J42" s="157"/>
      <c r="K42" s="157"/>
      <c r="L42" s="158"/>
    </row>
    <row r="43" spans="2:12" ht="35.25" customHeight="1" x14ac:dyDescent="0.3">
      <c r="B43" s="40"/>
      <c r="C43" s="65"/>
      <c r="D43" s="117"/>
      <c r="F43" s="179" t="s">
        <v>175</v>
      </c>
      <c r="G43" s="180"/>
      <c r="H43" s="180"/>
      <c r="I43" s="180"/>
      <c r="J43" s="180"/>
      <c r="K43" s="180"/>
      <c r="L43" s="181"/>
    </row>
    <row r="44" spans="2:12" ht="17.25" x14ac:dyDescent="0.3">
      <c r="B44" s="40"/>
      <c r="C44" s="65"/>
      <c r="D44" s="117"/>
      <c r="F44" s="149" t="s">
        <v>172</v>
      </c>
      <c r="G44" s="159"/>
      <c r="H44" s="159"/>
      <c r="I44" s="159"/>
      <c r="J44" s="159"/>
      <c r="K44" s="159"/>
      <c r="L44" s="160"/>
    </row>
    <row r="45" spans="2:12" ht="37.5" customHeight="1" thickBot="1" x14ac:dyDescent="0.35">
      <c r="B45" s="122" t="s">
        <v>24</v>
      </c>
      <c r="C45" s="65"/>
      <c r="D45" s="117"/>
      <c r="F45" s="182" t="s">
        <v>164</v>
      </c>
      <c r="G45" s="183"/>
      <c r="H45" s="183"/>
      <c r="I45" s="183"/>
      <c r="J45" s="183"/>
      <c r="K45" s="183"/>
      <c r="L45" s="184"/>
    </row>
    <row r="46" spans="2:12" ht="15.75" thickBot="1" x14ac:dyDescent="0.3">
      <c r="B46" s="40" t="s">
        <v>23</v>
      </c>
      <c r="C46" s="130"/>
      <c r="D46" s="114">
        <f>IFERROR(C46/'Unit Mix &amp; Income'!$C$19,0)</f>
        <v>0</v>
      </c>
    </row>
    <row r="47" spans="2:12" x14ac:dyDescent="0.25">
      <c r="B47" s="40" t="s">
        <v>140</v>
      </c>
      <c r="C47" s="130"/>
      <c r="D47" s="114">
        <f>IFERROR(C47/'Unit Mix &amp; Income'!$C$19,0)</f>
        <v>0</v>
      </c>
      <c r="F47" s="17" t="s">
        <v>89</v>
      </c>
      <c r="G47" s="19"/>
      <c r="H47" s="19"/>
      <c r="I47" s="19"/>
      <c r="J47" s="19"/>
      <c r="K47" s="19"/>
      <c r="L47" s="20"/>
    </row>
    <row r="48" spans="2:12" x14ac:dyDescent="0.25">
      <c r="B48" s="40" t="s">
        <v>25</v>
      </c>
      <c r="C48" s="130"/>
      <c r="D48" s="114">
        <f>IFERROR(C48/'Unit Mix &amp; Income'!$C$19,0)</f>
        <v>0</v>
      </c>
      <c r="F48" s="169"/>
      <c r="G48" s="170"/>
      <c r="H48" s="170"/>
      <c r="I48" s="170"/>
      <c r="J48" s="170"/>
      <c r="K48" s="170"/>
      <c r="L48" s="171"/>
    </row>
    <row r="49" spans="2:12" x14ac:dyDescent="0.25">
      <c r="B49" s="40" t="s">
        <v>26</v>
      </c>
      <c r="C49" s="130"/>
      <c r="D49" s="114">
        <f>IFERROR(C49/'Unit Mix &amp; Income'!$C$19,0)</f>
        <v>0</v>
      </c>
      <c r="F49" s="169"/>
      <c r="G49" s="170"/>
      <c r="H49" s="170"/>
      <c r="I49" s="170"/>
      <c r="J49" s="170"/>
      <c r="K49" s="170"/>
      <c r="L49" s="171"/>
    </row>
    <row r="50" spans="2:12" x14ac:dyDescent="0.25">
      <c r="B50" s="40" t="s">
        <v>126</v>
      </c>
      <c r="C50" s="130"/>
      <c r="D50" s="114">
        <f>IFERROR(C50/'Unit Mix &amp; Income'!$C$19,0)</f>
        <v>0</v>
      </c>
      <c r="F50" s="169"/>
      <c r="G50" s="170"/>
      <c r="H50" s="170"/>
      <c r="I50" s="170"/>
      <c r="J50" s="170"/>
      <c r="K50" s="170"/>
      <c r="L50" s="171"/>
    </row>
    <row r="51" spans="2:12" x14ac:dyDescent="0.25">
      <c r="B51" s="40" t="s">
        <v>28</v>
      </c>
      <c r="C51" s="130"/>
      <c r="D51" s="114">
        <f>IFERROR(C51/'Unit Mix &amp; Income'!$C$19,0)</f>
        <v>0</v>
      </c>
      <c r="F51" s="169"/>
      <c r="G51" s="170"/>
      <c r="H51" s="170"/>
      <c r="I51" s="170"/>
      <c r="J51" s="170"/>
      <c r="K51" s="170"/>
      <c r="L51" s="171"/>
    </row>
    <row r="52" spans="2:12" ht="15.75" thickBot="1" x14ac:dyDescent="0.3">
      <c r="B52" s="40" t="s">
        <v>27</v>
      </c>
      <c r="C52" s="130"/>
      <c r="D52" s="114">
        <f>IFERROR(C52/'Unit Mix &amp; Income'!$C$19,0)</f>
        <v>0</v>
      </c>
      <c r="F52" s="172"/>
      <c r="G52" s="173"/>
      <c r="H52" s="173"/>
      <c r="I52" s="173"/>
      <c r="J52" s="173"/>
      <c r="K52" s="173"/>
      <c r="L52" s="174"/>
    </row>
    <row r="53" spans="2:12" x14ac:dyDescent="0.25">
      <c r="B53" s="40" t="s">
        <v>20</v>
      </c>
      <c r="C53" s="130"/>
      <c r="D53" s="114">
        <f>IFERROR(C53/'Unit Mix &amp; Income'!$C$19,0)</f>
        <v>0</v>
      </c>
    </row>
    <row r="54" spans="2:12" x14ac:dyDescent="0.25">
      <c r="B54" s="87" t="s">
        <v>9</v>
      </c>
      <c r="C54" s="130"/>
      <c r="D54" s="114">
        <f>IFERROR(C54/'Unit Mix &amp; Income'!$C$19,0)</f>
        <v>0</v>
      </c>
      <c r="G54" s="13"/>
    </row>
    <row r="55" spans="2:12" x14ac:dyDescent="0.25">
      <c r="B55" s="87" t="s">
        <v>9</v>
      </c>
      <c r="C55" s="132"/>
      <c r="D55" s="114">
        <f>IFERROR(C55/'Unit Mix &amp; Income'!$C$19,0)</f>
        <v>0</v>
      </c>
    </row>
    <row r="56" spans="2:12" x14ac:dyDescent="0.25">
      <c r="B56" s="40"/>
      <c r="C56" s="65"/>
      <c r="D56" s="117"/>
    </row>
    <row r="57" spans="2:12" x14ac:dyDescent="0.25">
      <c r="B57" s="122" t="s">
        <v>31</v>
      </c>
      <c r="C57" s="65"/>
      <c r="D57" s="117"/>
    </row>
    <row r="58" spans="2:12" x14ac:dyDescent="0.25">
      <c r="B58" s="40" t="s">
        <v>167</v>
      </c>
      <c r="C58" s="130"/>
      <c r="D58" s="114">
        <f>IFERROR(C58/'Unit Mix &amp; Income'!$C$19,0)</f>
        <v>0</v>
      </c>
    </row>
    <row r="59" spans="2:12" x14ac:dyDescent="0.25">
      <c r="B59" s="40" t="s">
        <v>165</v>
      </c>
      <c r="C59" s="130"/>
      <c r="D59" s="114">
        <f>IFERROR(C59/'Unit Mix &amp; Income'!$C$19,0)</f>
        <v>0</v>
      </c>
    </row>
    <row r="60" spans="2:12" x14ac:dyDescent="0.25">
      <c r="B60" s="40" t="s">
        <v>126</v>
      </c>
      <c r="C60" s="130"/>
      <c r="D60" s="114">
        <f>IFERROR(C60/'Unit Mix &amp; Income'!$C$19,0)</f>
        <v>0</v>
      </c>
    </row>
    <row r="61" spans="2:12" x14ac:dyDescent="0.25">
      <c r="B61" s="40" t="s">
        <v>20</v>
      </c>
      <c r="C61" s="130"/>
      <c r="D61" s="114">
        <f>IFERROR(C61/'Unit Mix &amp; Income'!$C$19,0)</f>
        <v>0</v>
      </c>
      <c r="F61" s="3"/>
    </row>
    <row r="62" spans="2:12" x14ac:dyDescent="0.25">
      <c r="B62" s="87" t="s">
        <v>9</v>
      </c>
      <c r="C62" s="130"/>
      <c r="D62" s="114">
        <f>IFERROR(C62/'Unit Mix &amp; Income'!$C$19,0)</f>
        <v>0</v>
      </c>
    </row>
    <row r="63" spans="2:12" x14ac:dyDescent="0.25">
      <c r="B63" s="87" t="s">
        <v>9</v>
      </c>
      <c r="C63" s="130"/>
      <c r="D63" s="114">
        <f>IFERROR(C63/'Unit Mix &amp; Income'!$C$19,0)</f>
        <v>0</v>
      </c>
    </row>
    <row r="64" spans="2:12" x14ac:dyDescent="0.25">
      <c r="B64" s="40"/>
      <c r="C64" s="65"/>
      <c r="D64" s="117"/>
    </row>
    <row r="65" spans="2:5" x14ac:dyDescent="0.25">
      <c r="B65" s="122" t="s">
        <v>37</v>
      </c>
      <c r="C65" s="65"/>
      <c r="D65" s="117"/>
    </row>
    <row r="66" spans="2:5" x14ac:dyDescent="0.25">
      <c r="B66" s="109" t="s">
        <v>38</v>
      </c>
      <c r="C66" s="130"/>
      <c r="D66" s="114">
        <f>IFERROR(C66/'Unit Mix &amp; Income'!$C$19,0)</f>
        <v>0</v>
      </c>
    </row>
    <row r="67" spans="2:5" x14ac:dyDescent="0.25">
      <c r="B67" s="109" t="s">
        <v>39</v>
      </c>
      <c r="C67" s="130"/>
      <c r="D67" s="114">
        <f>IFERROR(C67/'Unit Mix &amp; Income'!$C$19,0)</f>
        <v>0</v>
      </c>
    </row>
    <row r="68" spans="2:5" x14ac:dyDescent="0.25">
      <c r="B68" s="89" t="s">
        <v>9</v>
      </c>
      <c r="C68" s="130"/>
      <c r="D68" s="114">
        <f>IFERROR(C68/'Unit Mix &amp; Income'!$C$19,0)</f>
        <v>0</v>
      </c>
    </row>
    <row r="69" spans="2:5" x14ac:dyDescent="0.25">
      <c r="B69" s="90" t="s">
        <v>9</v>
      </c>
      <c r="C69" s="131"/>
      <c r="D69" s="115">
        <f>IFERROR(C69/'Unit Mix &amp; Income'!$C$19,0)</f>
        <v>0</v>
      </c>
    </row>
    <row r="70" spans="2:5" x14ac:dyDescent="0.25">
      <c r="B70" s="73" t="s">
        <v>48</v>
      </c>
      <c r="C70" s="123">
        <f>SUM(C23:C69)</f>
        <v>0</v>
      </c>
      <c r="D70" s="116">
        <f>IFERROR(C70/'Unit Mix &amp; Income'!$C$19,0)</f>
        <v>0</v>
      </c>
    </row>
    <row r="71" spans="2:5" x14ac:dyDescent="0.25">
      <c r="B71" s="40"/>
      <c r="C71" s="65"/>
      <c r="D71" s="117"/>
    </row>
    <row r="72" spans="2:5" x14ac:dyDescent="0.25">
      <c r="B72" s="108" t="s">
        <v>52</v>
      </c>
      <c r="C72" s="65"/>
      <c r="D72" s="117"/>
    </row>
    <row r="73" spans="2:5" x14ac:dyDescent="0.25">
      <c r="B73" s="40" t="s">
        <v>8</v>
      </c>
      <c r="C73" s="130"/>
      <c r="D73" s="114">
        <f>IFERROR(C73/'Unit Mix &amp; Income'!$C$19,0)</f>
        <v>0</v>
      </c>
      <c r="E73" s="64">
        <f>IFERROR(C73/C19,0)</f>
        <v>0</v>
      </c>
    </row>
    <row r="74" spans="2:5" x14ac:dyDescent="0.25">
      <c r="B74" s="78" t="s">
        <v>36</v>
      </c>
      <c r="C74" s="131"/>
      <c r="D74" s="115">
        <f>IFERROR(C74/'Unit Mix &amp; Income'!$C$19,0)</f>
        <v>0</v>
      </c>
      <c r="E74" s="64">
        <f>IFERROR(C74/(C82-C9-C19-C73),0)</f>
        <v>0</v>
      </c>
    </row>
    <row r="75" spans="2:5" x14ac:dyDescent="0.25">
      <c r="B75" s="73" t="s">
        <v>49</v>
      </c>
      <c r="C75" s="119">
        <f>SUM(C73:C74)</f>
        <v>0</v>
      </c>
      <c r="D75" s="116">
        <f>IFERROR(C75/'Unit Mix &amp; Income'!$C$19,0)</f>
        <v>0</v>
      </c>
    </row>
    <row r="76" spans="2:5" x14ac:dyDescent="0.25">
      <c r="B76" s="73"/>
      <c r="C76" s="65"/>
      <c r="D76" s="117"/>
    </row>
    <row r="77" spans="2:5" x14ac:dyDescent="0.25">
      <c r="B77" s="108" t="s">
        <v>53</v>
      </c>
      <c r="C77" s="65"/>
      <c r="D77" s="117"/>
    </row>
    <row r="78" spans="2:5" x14ac:dyDescent="0.25">
      <c r="B78" s="109" t="s">
        <v>41</v>
      </c>
      <c r="C78" s="130"/>
      <c r="D78" s="114">
        <f>IFERROR(C78/'Unit Mix &amp; Income'!$C$19,0)</f>
        <v>0</v>
      </c>
    </row>
    <row r="79" spans="2:5" x14ac:dyDescent="0.25">
      <c r="B79" s="78" t="s">
        <v>42</v>
      </c>
      <c r="C79" s="131"/>
      <c r="D79" s="115">
        <f>IFERROR(C79/'Unit Mix &amp; Income'!$C$19,0)</f>
        <v>0</v>
      </c>
    </row>
    <row r="80" spans="2:5" x14ac:dyDescent="0.25">
      <c r="B80" s="73" t="s">
        <v>50</v>
      </c>
      <c r="C80" s="119">
        <f>SUM(C78:C79)</f>
        <v>0</v>
      </c>
      <c r="D80" s="116">
        <f>IFERROR(C80/'Unit Mix &amp; Income'!$C$19,0)</f>
        <v>0</v>
      </c>
    </row>
    <row r="81" spans="2:6" x14ac:dyDescent="0.25">
      <c r="B81" s="73"/>
      <c r="C81" s="119"/>
      <c r="D81" s="117"/>
    </row>
    <row r="82" spans="2:6" ht="15.75" thickBot="1" x14ac:dyDescent="0.3">
      <c r="B82" s="45" t="s">
        <v>2</v>
      </c>
      <c r="C82" s="124">
        <f>C80+C75+C70+C19+C9</f>
        <v>0</v>
      </c>
      <c r="D82" s="118">
        <f>IFERROR(C82/'Unit Mix &amp; Income'!$C$19,0)</f>
        <v>0</v>
      </c>
    </row>
    <row r="83" spans="2:6" ht="15.75" thickBot="1" x14ac:dyDescent="0.3"/>
    <row r="84" spans="2:6" ht="15.75" thickBot="1" x14ac:dyDescent="0.3">
      <c r="B84" s="107" t="s">
        <v>64</v>
      </c>
      <c r="C84" s="125"/>
      <c r="D84" s="126"/>
    </row>
    <row r="85" spans="2:6" x14ac:dyDescent="0.25">
      <c r="B85" s="40" t="s">
        <v>43</v>
      </c>
      <c r="C85" s="59">
        <f>C9</f>
        <v>0</v>
      </c>
      <c r="D85" s="127">
        <f>IFERROR(C85/'Unit Mix &amp; Income'!$C$19,0)</f>
        <v>0</v>
      </c>
    </row>
    <row r="86" spans="2:6" x14ac:dyDescent="0.25">
      <c r="B86" s="40" t="s">
        <v>51</v>
      </c>
      <c r="C86" s="59">
        <f>C19</f>
        <v>0</v>
      </c>
      <c r="D86" s="127">
        <f>IFERROR(C86/'Unit Mix &amp; Income'!$C$19,0)</f>
        <v>0</v>
      </c>
    </row>
    <row r="87" spans="2:6" x14ac:dyDescent="0.25">
      <c r="B87" s="40" t="s">
        <v>44</v>
      </c>
      <c r="C87" s="59">
        <f>C70</f>
        <v>0</v>
      </c>
      <c r="D87" s="127">
        <f>IFERROR(C87/'Unit Mix &amp; Income'!$C$19,0)</f>
        <v>0</v>
      </c>
      <c r="F87" s="1"/>
    </row>
    <row r="88" spans="2:6" x14ac:dyDescent="0.25">
      <c r="B88" s="40" t="s">
        <v>65</v>
      </c>
      <c r="C88" s="59">
        <f>C75</f>
        <v>0</v>
      </c>
      <c r="D88" s="127">
        <f>IFERROR(C88/'Unit Mix &amp; Income'!$C$19,0)</f>
        <v>0</v>
      </c>
    </row>
    <row r="89" spans="2:6" x14ac:dyDescent="0.25">
      <c r="B89" s="40" t="s">
        <v>40</v>
      </c>
      <c r="C89" s="59">
        <f>C79</f>
        <v>0</v>
      </c>
      <c r="D89" s="127">
        <f>IFERROR(C89/'Unit Mix &amp; Income'!$C$19,0)</f>
        <v>0</v>
      </c>
    </row>
    <row r="90" spans="2:6" x14ac:dyDescent="0.25">
      <c r="B90" s="40" t="s">
        <v>173</v>
      </c>
      <c r="C90" s="59">
        <f>C78</f>
        <v>0</v>
      </c>
      <c r="D90" s="127">
        <f>IFERROR(C90/'Unit Mix &amp; Income'!$C$19,0)</f>
        <v>0</v>
      </c>
    </row>
    <row r="91" spans="2:6" ht="15.75" thickBot="1" x14ac:dyDescent="0.3">
      <c r="B91" s="45" t="s">
        <v>2</v>
      </c>
      <c r="C91" s="4">
        <f>SUM(C85:C90)</f>
        <v>0</v>
      </c>
      <c r="D91" s="128">
        <f>IFERROR(C91/'Unit Mix &amp; Income'!$C$19,0)</f>
        <v>0</v>
      </c>
    </row>
    <row r="92" spans="2:6" x14ac:dyDescent="0.25">
      <c r="C92" s="129" t="str">
        <f>IF(C82=C91,"OK","Check")</f>
        <v>OK</v>
      </c>
      <c r="D92" s="129" t="str">
        <f>IF(D82=D91,"OK","Check")</f>
        <v>OK</v>
      </c>
    </row>
  </sheetData>
  <sheetProtection algorithmName="SHA-512" hashValue="0ATPFB8QdTIryCR/iUO1Bl3aUD2mIhKmATPth3eZD0gItKc1cmaMjU/ri82rZt0cuvBQuuCCkeeyr/hQQyge4Q==" saltValue="rIoQlpRTCmIBCOUc9yR/dg==" spinCount="100000" sheet="1" selectLockedCells="1"/>
  <mergeCells count="8">
    <mergeCell ref="N26:O30"/>
    <mergeCell ref="F48:L52"/>
    <mergeCell ref="B1:D1"/>
    <mergeCell ref="F1:L1"/>
    <mergeCell ref="F20:L20"/>
    <mergeCell ref="F43:L43"/>
    <mergeCell ref="F45:L45"/>
    <mergeCell ref="C2:D2"/>
  </mergeCells>
  <pageMargins left="0.7" right="0.7" top="0.75" bottom="0.75" header="0.3" footer="0.3"/>
  <pageSetup scale="56" orientation="portrait" horizontalDpi="1200" verticalDpi="1200" r:id="rId1"/>
  <rowBreaks count="1" manualBreakCount="1">
    <brk id="55" max="12" man="1"/>
  </rowBreaks>
  <colBreaks count="1" manualBreakCount="1">
    <brk id="5" max="8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14821-81C6-4D37-B7BD-05DA6D5A36AB}">
  <dimension ref="B1:K48"/>
  <sheetViews>
    <sheetView zoomScale="70" zoomScaleNormal="70" workbookViewId="0">
      <selection activeCell="E18" sqref="E18"/>
    </sheetView>
  </sheetViews>
  <sheetFormatPr defaultRowHeight="15" x14ac:dyDescent="0.25"/>
  <cols>
    <col min="2" max="2" width="15.7109375" customWidth="1"/>
    <col min="3" max="7" width="13.7109375" customWidth="1"/>
    <col min="8" max="8" width="14.7109375" customWidth="1"/>
    <col min="9" max="9" width="13.7109375" customWidth="1"/>
    <col min="10" max="10" width="7.5703125" customWidth="1"/>
    <col min="11" max="11" width="8.85546875" bestFit="1" customWidth="1"/>
  </cols>
  <sheetData>
    <row r="1" spans="2:9" x14ac:dyDescent="0.25">
      <c r="B1" s="175" t="s">
        <v>116</v>
      </c>
      <c r="C1" s="175"/>
      <c r="D1" s="175"/>
      <c r="E1" s="175"/>
      <c r="F1" s="175"/>
      <c r="G1" s="175"/>
      <c r="H1" s="175"/>
      <c r="I1" s="175"/>
    </row>
    <row r="2" spans="2:9" ht="15.75" thickBot="1" x14ac:dyDescent="0.3"/>
    <row r="3" spans="2:9" ht="30" x14ac:dyDescent="0.25">
      <c r="B3" s="33" t="s">
        <v>54</v>
      </c>
      <c r="C3" s="34" t="s">
        <v>59</v>
      </c>
      <c r="D3" s="34" t="s">
        <v>60</v>
      </c>
      <c r="E3" s="34" t="s">
        <v>84</v>
      </c>
      <c r="F3" s="34" t="s">
        <v>61</v>
      </c>
      <c r="G3" s="34" t="s">
        <v>62</v>
      </c>
      <c r="H3" s="34" t="s">
        <v>85</v>
      </c>
      <c r="I3" s="35" t="s">
        <v>63</v>
      </c>
    </row>
    <row r="4" spans="2:9" x14ac:dyDescent="0.25">
      <c r="B4" s="133" t="s">
        <v>79</v>
      </c>
      <c r="C4" s="136"/>
      <c r="D4" s="136"/>
      <c r="E4" s="142"/>
      <c r="F4" s="143"/>
      <c r="G4" s="36">
        <f>C4*E4</f>
        <v>0</v>
      </c>
      <c r="H4" s="36">
        <f>G4*12</f>
        <v>0</v>
      </c>
      <c r="I4" s="37">
        <f>IFERROR(E4/D4,0)</f>
        <v>0</v>
      </c>
    </row>
    <row r="5" spans="2:9" x14ac:dyDescent="0.25">
      <c r="B5" s="133" t="s">
        <v>55</v>
      </c>
      <c r="C5" s="136"/>
      <c r="D5" s="136"/>
      <c r="E5" s="142"/>
      <c r="F5" s="143"/>
      <c r="G5" s="36">
        <f t="shared" ref="G5:G12" si="0">C5*E5</f>
        <v>0</v>
      </c>
      <c r="H5" s="36">
        <f t="shared" ref="H5:H12" si="1">G5*12</f>
        <v>0</v>
      </c>
      <c r="I5" s="37">
        <f t="shared" ref="I5:I19" si="2">IFERROR(E5/D5,0)</f>
        <v>0</v>
      </c>
    </row>
    <row r="6" spans="2:9" x14ac:dyDescent="0.25">
      <c r="B6" s="133" t="s">
        <v>55</v>
      </c>
      <c r="C6" s="136"/>
      <c r="D6" s="136"/>
      <c r="E6" s="142"/>
      <c r="F6" s="143"/>
      <c r="G6" s="36">
        <f t="shared" si="0"/>
        <v>0</v>
      </c>
      <c r="H6" s="36">
        <f t="shared" si="1"/>
        <v>0</v>
      </c>
      <c r="I6" s="37">
        <f t="shared" si="2"/>
        <v>0</v>
      </c>
    </row>
    <row r="7" spans="2:9" x14ac:dyDescent="0.25">
      <c r="B7" s="133" t="s">
        <v>55</v>
      </c>
      <c r="C7" s="136"/>
      <c r="D7" s="136"/>
      <c r="E7" s="142"/>
      <c r="F7" s="143"/>
      <c r="G7" s="36">
        <f t="shared" si="0"/>
        <v>0</v>
      </c>
      <c r="H7" s="36">
        <f t="shared" si="1"/>
        <v>0</v>
      </c>
      <c r="I7" s="37">
        <f t="shared" si="2"/>
        <v>0</v>
      </c>
    </row>
    <row r="8" spans="2:9" x14ac:dyDescent="0.25">
      <c r="B8" s="133" t="s">
        <v>55</v>
      </c>
      <c r="C8" s="136"/>
      <c r="D8" s="136"/>
      <c r="E8" s="142"/>
      <c r="F8" s="143"/>
      <c r="G8" s="36">
        <f t="shared" si="0"/>
        <v>0</v>
      </c>
      <c r="H8" s="36">
        <f t="shared" si="1"/>
        <v>0</v>
      </c>
      <c r="I8" s="37">
        <f t="shared" si="2"/>
        <v>0</v>
      </c>
    </row>
    <row r="9" spans="2:9" x14ac:dyDescent="0.25">
      <c r="B9" s="133" t="s">
        <v>79</v>
      </c>
      <c r="C9" s="136"/>
      <c r="D9" s="136"/>
      <c r="E9" s="142"/>
      <c r="F9" s="143"/>
      <c r="G9" s="36">
        <f t="shared" si="0"/>
        <v>0</v>
      </c>
      <c r="H9" s="36">
        <f t="shared" si="1"/>
        <v>0</v>
      </c>
      <c r="I9" s="37">
        <f t="shared" si="2"/>
        <v>0</v>
      </c>
    </row>
    <row r="10" spans="2:9" x14ac:dyDescent="0.25">
      <c r="B10" s="133" t="s">
        <v>55</v>
      </c>
      <c r="C10" s="136"/>
      <c r="D10" s="136"/>
      <c r="E10" s="142"/>
      <c r="F10" s="143"/>
      <c r="G10" s="36">
        <f t="shared" si="0"/>
        <v>0</v>
      </c>
      <c r="H10" s="36">
        <f t="shared" si="1"/>
        <v>0</v>
      </c>
      <c r="I10" s="37">
        <f t="shared" si="2"/>
        <v>0</v>
      </c>
    </row>
    <row r="11" spans="2:9" x14ac:dyDescent="0.25">
      <c r="B11" s="133" t="s">
        <v>56</v>
      </c>
      <c r="C11" s="136"/>
      <c r="D11" s="136"/>
      <c r="E11" s="142"/>
      <c r="F11" s="143"/>
      <c r="G11" s="36">
        <f t="shared" si="0"/>
        <v>0</v>
      </c>
      <c r="H11" s="36">
        <f t="shared" si="1"/>
        <v>0</v>
      </c>
      <c r="I11" s="37">
        <f t="shared" si="2"/>
        <v>0</v>
      </c>
    </row>
    <row r="12" spans="2:9" x14ac:dyDescent="0.25">
      <c r="B12" s="133" t="s">
        <v>57</v>
      </c>
      <c r="C12" s="136"/>
      <c r="D12" s="136"/>
      <c r="E12" s="142"/>
      <c r="F12" s="143"/>
      <c r="G12" s="36">
        <f t="shared" si="0"/>
        <v>0</v>
      </c>
      <c r="H12" s="36">
        <f t="shared" si="1"/>
        <v>0</v>
      </c>
      <c r="I12" s="37">
        <f t="shared" si="2"/>
        <v>0</v>
      </c>
    </row>
    <row r="13" spans="2:9" x14ac:dyDescent="0.25">
      <c r="B13" s="133" t="s">
        <v>58</v>
      </c>
      <c r="C13" s="136"/>
      <c r="D13" s="136"/>
      <c r="E13" s="142"/>
      <c r="F13" s="143"/>
      <c r="G13" s="36">
        <f t="shared" ref="G13:G16" si="3">C13*E13</f>
        <v>0</v>
      </c>
      <c r="H13" s="36">
        <f t="shared" ref="H13:H16" si="4">G13*12</f>
        <v>0</v>
      </c>
      <c r="I13" s="37">
        <f t="shared" ref="I13:I16" si="5">IFERROR(E13/D13,0)</f>
        <v>0</v>
      </c>
    </row>
    <row r="14" spans="2:9" x14ac:dyDescent="0.25">
      <c r="B14" s="133" t="s">
        <v>79</v>
      </c>
      <c r="C14" s="136"/>
      <c r="D14" s="136"/>
      <c r="E14" s="142"/>
      <c r="F14" s="143"/>
      <c r="G14" s="36">
        <f t="shared" si="3"/>
        <v>0</v>
      </c>
      <c r="H14" s="36">
        <f t="shared" si="4"/>
        <v>0</v>
      </c>
      <c r="I14" s="37">
        <f t="shared" si="5"/>
        <v>0</v>
      </c>
    </row>
    <row r="15" spans="2:9" x14ac:dyDescent="0.25">
      <c r="B15" s="133" t="s">
        <v>55</v>
      </c>
      <c r="C15" s="136"/>
      <c r="D15" s="136"/>
      <c r="E15" s="142"/>
      <c r="F15" s="143"/>
      <c r="G15" s="36">
        <f t="shared" si="3"/>
        <v>0</v>
      </c>
      <c r="H15" s="36">
        <f t="shared" si="4"/>
        <v>0</v>
      </c>
      <c r="I15" s="37">
        <f t="shared" si="5"/>
        <v>0</v>
      </c>
    </row>
    <row r="16" spans="2:9" x14ac:dyDescent="0.25">
      <c r="B16" s="133" t="s">
        <v>56</v>
      </c>
      <c r="C16" s="136"/>
      <c r="D16" s="136"/>
      <c r="E16" s="142"/>
      <c r="F16" s="143"/>
      <c r="G16" s="36">
        <f t="shared" si="3"/>
        <v>0</v>
      </c>
      <c r="H16" s="36">
        <f t="shared" si="4"/>
        <v>0</v>
      </c>
      <c r="I16" s="37">
        <f t="shared" si="5"/>
        <v>0</v>
      </c>
    </row>
    <row r="17" spans="2:11" x14ac:dyDescent="0.25">
      <c r="B17" s="133" t="s">
        <v>57</v>
      </c>
      <c r="C17" s="136"/>
      <c r="D17" s="136"/>
      <c r="E17" s="142"/>
      <c r="F17" s="143"/>
      <c r="G17" s="36">
        <f>C17*E17</f>
        <v>0</v>
      </c>
      <c r="H17" s="36">
        <f>G17*12</f>
        <v>0</v>
      </c>
      <c r="I17" s="37">
        <f t="shared" si="2"/>
        <v>0</v>
      </c>
    </row>
    <row r="18" spans="2:11" x14ac:dyDescent="0.25">
      <c r="B18" s="133" t="s">
        <v>102</v>
      </c>
      <c r="C18" s="136"/>
      <c r="D18" s="136"/>
      <c r="E18" s="142"/>
      <c r="F18" s="143"/>
      <c r="G18" s="36">
        <f>C18*E18</f>
        <v>0</v>
      </c>
      <c r="H18" s="36">
        <f>G18*12</f>
        <v>0</v>
      </c>
      <c r="I18" s="37">
        <f t="shared" si="2"/>
        <v>0</v>
      </c>
    </row>
    <row r="19" spans="2:11" x14ac:dyDescent="0.25">
      <c r="B19" s="38" t="s">
        <v>82</v>
      </c>
      <c r="C19" s="7">
        <f>SUM(C4:C18)</f>
        <v>0</v>
      </c>
      <c r="D19" s="9">
        <f>SUMPRODUCT(C4:C18,D4:D18)</f>
        <v>0</v>
      </c>
      <c r="E19" s="6"/>
      <c r="F19" s="99" t="e">
        <f>SUMPRODUCT(C4:C18,F4:F18)/C19</f>
        <v>#DIV/0!</v>
      </c>
      <c r="G19" s="6">
        <f>SUM(G4:G18)</f>
        <v>0</v>
      </c>
      <c r="H19" s="6">
        <f>SUM(H4:H18)</f>
        <v>0</v>
      </c>
      <c r="I19" s="39">
        <f t="shared" si="2"/>
        <v>0</v>
      </c>
      <c r="K19" s="2"/>
    </row>
    <row r="20" spans="2:11" ht="30" customHeight="1" x14ac:dyDescent="0.25">
      <c r="B20" s="187" t="s">
        <v>90</v>
      </c>
      <c r="C20" s="188"/>
      <c r="D20" s="188"/>
      <c r="E20" s="188"/>
      <c r="F20" s="188"/>
      <c r="G20" s="188"/>
      <c r="H20" s="188"/>
      <c r="I20" s="189"/>
    </row>
    <row r="21" spans="2:11" ht="16.5" thickBot="1" x14ac:dyDescent="0.3">
      <c r="B21" s="96" t="s">
        <v>76</v>
      </c>
      <c r="C21" s="97"/>
      <c r="D21" s="97"/>
      <c r="E21" s="97"/>
      <c r="F21" s="97"/>
      <c r="G21" s="97"/>
      <c r="H21" s="97"/>
      <c r="I21" s="98"/>
    </row>
    <row r="23" spans="2:11" ht="15.75" thickBot="1" x14ac:dyDescent="0.3"/>
    <row r="24" spans="2:11" ht="30" x14ac:dyDescent="0.25">
      <c r="B24" s="33" t="s">
        <v>92</v>
      </c>
      <c r="C24" s="34" t="s">
        <v>59</v>
      </c>
      <c r="D24" s="34" t="s">
        <v>60</v>
      </c>
      <c r="E24" s="34" t="s">
        <v>101</v>
      </c>
      <c r="F24" s="34" t="s">
        <v>80</v>
      </c>
      <c r="G24" s="34" t="s">
        <v>62</v>
      </c>
      <c r="H24" s="34" t="s">
        <v>85</v>
      </c>
      <c r="I24" s="35" t="s">
        <v>63</v>
      </c>
    </row>
    <row r="25" spans="2:11" x14ac:dyDescent="0.25">
      <c r="B25" s="133" t="s">
        <v>77</v>
      </c>
      <c r="C25" s="136"/>
      <c r="D25" s="136"/>
      <c r="E25" s="142"/>
      <c r="F25" s="41"/>
      <c r="G25" s="36">
        <f>IFERROR(C25*E25,0)</f>
        <v>0</v>
      </c>
      <c r="H25" s="36">
        <f t="shared" ref="H25" si="6">G25*12</f>
        <v>0</v>
      </c>
      <c r="I25" s="37">
        <f>IFERROR(E25/D25,0)</f>
        <v>0</v>
      </c>
    </row>
    <row r="26" spans="2:11" x14ac:dyDescent="0.25">
      <c r="B26" s="133" t="s">
        <v>77</v>
      </c>
      <c r="C26" s="136"/>
      <c r="D26" s="136"/>
      <c r="E26" s="142"/>
      <c r="F26" s="41"/>
      <c r="G26" s="36">
        <f>IFERROR(C26*E26,0)</f>
        <v>0</v>
      </c>
      <c r="H26" s="36">
        <f t="shared" ref="H26" si="7">G26*12</f>
        <v>0</v>
      </c>
      <c r="I26" s="37">
        <f>IFERROR(E26/D26,0)</f>
        <v>0</v>
      </c>
    </row>
    <row r="27" spans="2:11" x14ac:dyDescent="0.25">
      <c r="B27" s="133" t="s">
        <v>77</v>
      </c>
      <c r="C27" s="136"/>
      <c r="D27" s="136"/>
      <c r="E27" s="142"/>
      <c r="F27" s="41"/>
      <c r="G27" s="36">
        <f>IFERROR(C27*E27,0)</f>
        <v>0</v>
      </c>
      <c r="H27" s="36">
        <f>G27*12</f>
        <v>0</v>
      </c>
      <c r="I27" s="37">
        <f t="shared" ref="I27:I31" si="8">IFERROR(E27/D27,0)</f>
        <v>0</v>
      </c>
    </row>
    <row r="28" spans="2:11" ht="27.95" customHeight="1" x14ac:dyDescent="0.25">
      <c r="B28" s="42" t="s">
        <v>93</v>
      </c>
      <c r="C28" s="43"/>
      <c r="D28" s="43"/>
      <c r="E28" s="44"/>
      <c r="F28" s="41"/>
      <c r="G28" s="36"/>
      <c r="H28" s="36"/>
      <c r="I28" s="37"/>
    </row>
    <row r="29" spans="2:11" x14ac:dyDescent="0.25">
      <c r="B29" s="133" t="s">
        <v>78</v>
      </c>
      <c r="C29" s="136"/>
      <c r="D29" s="136"/>
      <c r="E29" s="142"/>
      <c r="F29" s="41"/>
      <c r="G29" s="36">
        <f>IFERROR(C29*E29,0)</f>
        <v>0</v>
      </c>
      <c r="H29" s="36">
        <f t="shared" ref="H29:H31" si="9">G29*12</f>
        <v>0</v>
      </c>
      <c r="I29" s="37">
        <f>IFERROR(E29/D29,0)</f>
        <v>0</v>
      </c>
    </row>
    <row r="30" spans="2:11" x14ac:dyDescent="0.25">
      <c r="B30" s="133" t="s">
        <v>78</v>
      </c>
      <c r="C30" s="136"/>
      <c r="D30" s="136"/>
      <c r="E30" s="142"/>
      <c r="F30" s="41"/>
      <c r="G30" s="36">
        <f>IFERROR(C30*E30,0)</f>
        <v>0</v>
      </c>
      <c r="H30" s="36">
        <f t="shared" si="9"/>
        <v>0</v>
      </c>
      <c r="I30" s="37">
        <f t="shared" si="8"/>
        <v>0</v>
      </c>
    </row>
    <row r="31" spans="2:11" x14ac:dyDescent="0.25">
      <c r="B31" s="133" t="s">
        <v>78</v>
      </c>
      <c r="C31" s="136"/>
      <c r="D31" s="136"/>
      <c r="E31" s="142"/>
      <c r="F31" s="41"/>
      <c r="G31" s="36">
        <f>IFERROR(C31*E31,0)</f>
        <v>0</v>
      </c>
      <c r="H31" s="36">
        <f t="shared" si="9"/>
        <v>0</v>
      </c>
      <c r="I31" s="37">
        <f t="shared" si="8"/>
        <v>0</v>
      </c>
    </row>
    <row r="32" spans="2:11" x14ac:dyDescent="0.25">
      <c r="B32" s="38" t="s">
        <v>82</v>
      </c>
      <c r="C32" s="7"/>
      <c r="D32" s="9">
        <f>SUMPRODUCT(C25:C31,D25:D31)</f>
        <v>0</v>
      </c>
      <c r="E32" s="6"/>
      <c r="F32" s="8"/>
      <c r="G32" s="6">
        <f>SUM(G25:G31)</f>
        <v>0</v>
      </c>
      <c r="H32" s="6">
        <f>SUM(H25:H31)</f>
        <v>0</v>
      </c>
      <c r="I32" s="39">
        <f>IFERROR(E32/D32,0)</f>
        <v>0</v>
      </c>
    </row>
    <row r="33" spans="2:9" x14ac:dyDescent="0.25">
      <c r="B33" s="38" t="s">
        <v>100</v>
      </c>
      <c r="C33" s="7"/>
      <c r="D33" s="144"/>
      <c r="E33" s="6"/>
      <c r="F33" s="8"/>
      <c r="G33" s="6"/>
      <c r="H33" s="6"/>
      <c r="I33" s="39"/>
    </row>
    <row r="34" spans="2:9" ht="16.5" thickBot="1" x14ac:dyDescent="0.3">
      <c r="B34" s="45" t="s">
        <v>103</v>
      </c>
      <c r="C34" s="25"/>
      <c r="D34" s="46">
        <f>D19+D32+D33</f>
        <v>0</v>
      </c>
      <c r="E34" s="97" t="s">
        <v>145</v>
      </c>
      <c r="F34" s="97"/>
      <c r="G34" s="97"/>
      <c r="H34" s="97"/>
      <c r="I34" s="98"/>
    </row>
    <row r="36" spans="2:9" ht="15.75" thickBot="1" x14ac:dyDescent="0.3"/>
    <row r="37" spans="2:9" x14ac:dyDescent="0.25">
      <c r="B37" s="47" t="s">
        <v>86</v>
      </c>
      <c r="C37" s="19"/>
      <c r="D37" s="19"/>
      <c r="E37" s="19"/>
      <c r="F37" s="19"/>
      <c r="G37" s="19"/>
      <c r="H37" s="19"/>
      <c r="I37" s="20"/>
    </row>
    <row r="38" spans="2:9" x14ac:dyDescent="0.25">
      <c r="B38" s="133" t="s">
        <v>9</v>
      </c>
      <c r="C38" s="136"/>
      <c r="D38" s="5"/>
      <c r="E38" s="142"/>
      <c r="F38" s="5"/>
      <c r="G38" s="36">
        <f>E38*C38</f>
        <v>0</v>
      </c>
      <c r="H38" s="36">
        <f>G38*12</f>
        <v>0</v>
      </c>
      <c r="I38" s="30"/>
    </row>
    <row r="39" spans="2:9" x14ac:dyDescent="0.25">
      <c r="B39" s="133" t="s">
        <v>9</v>
      </c>
      <c r="C39" s="132"/>
      <c r="D39" s="5"/>
      <c r="E39" s="142"/>
      <c r="F39" s="5"/>
      <c r="G39" s="36">
        <f>E39*C39</f>
        <v>0</v>
      </c>
      <c r="H39" s="36">
        <f>G39*12</f>
        <v>0</v>
      </c>
      <c r="I39" s="30"/>
    </row>
    <row r="40" spans="2:9" x14ac:dyDescent="0.25">
      <c r="B40" s="38"/>
      <c r="C40" s="7"/>
      <c r="D40" s="9"/>
      <c r="E40" s="6"/>
      <c r="F40" s="8"/>
      <c r="G40" s="6">
        <f>SUM(G38:G39)</f>
        <v>0</v>
      </c>
      <c r="H40" s="6">
        <f>SUM(H38:H39)</f>
        <v>0</v>
      </c>
      <c r="I40" s="39"/>
    </row>
    <row r="41" spans="2:9" ht="15.75" thickBot="1" x14ac:dyDescent="0.3">
      <c r="B41" s="45" t="s">
        <v>83</v>
      </c>
      <c r="C41" s="48"/>
      <c r="D41" s="49"/>
      <c r="E41" s="50"/>
      <c r="F41" s="25"/>
      <c r="G41" s="51">
        <f>G19+G32+G40</f>
        <v>0</v>
      </c>
      <c r="H41" s="51">
        <f>H19+H32+H40</f>
        <v>0</v>
      </c>
      <c r="I41" s="52"/>
    </row>
    <row r="42" spans="2:9" ht="15.75" thickBot="1" x14ac:dyDescent="0.3">
      <c r="B42" s="3"/>
      <c r="C42" s="3"/>
      <c r="D42" s="10"/>
      <c r="E42" s="11"/>
      <c r="G42" s="11"/>
      <c r="H42" s="11"/>
      <c r="I42" s="12"/>
    </row>
    <row r="43" spans="2:9" x14ac:dyDescent="0.25">
      <c r="B43" s="17" t="s">
        <v>89</v>
      </c>
      <c r="C43" s="19"/>
      <c r="D43" s="19"/>
      <c r="E43" s="19"/>
      <c r="F43" s="19"/>
      <c r="G43" s="19"/>
      <c r="H43" s="19"/>
      <c r="I43" s="20"/>
    </row>
    <row r="44" spans="2:9" x14ac:dyDescent="0.25">
      <c r="B44" s="169"/>
      <c r="C44" s="170"/>
      <c r="D44" s="170"/>
      <c r="E44" s="170"/>
      <c r="F44" s="170"/>
      <c r="G44" s="170"/>
      <c r="H44" s="170"/>
      <c r="I44" s="171"/>
    </row>
    <row r="45" spans="2:9" x14ac:dyDescent="0.25">
      <c r="B45" s="169"/>
      <c r="C45" s="170"/>
      <c r="D45" s="170"/>
      <c r="E45" s="170"/>
      <c r="F45" s="170"/>
      <c r="G45" s="170"/>
      <c r="H45" s="170"/>
      <c r="I45" s="171"/>
    </row>
    <row r="46" spans="2:9" x14ac:dyDescent="0.25">
      <c r="B46" s="169"/>
      <c r="C46" s="170"/>
      <c r="D46" s="170"/>
      <c r="E46" s="170"/>
      <c r="F46" s="170"/>
      <c r="G46" s="170"/>
      <c r="H46" s="170"/>
      <c r="I46" s="171"/>
    </row>
    <row r="47" spans="2:9" x14ac:dyDescent="0.25">
      <c r="B47" s="169"/>
      <c r="C47" s="170"/>
      <c r="D47" s="170"/>
      <c r="E47" s="170"/>
      <c r="F47" s="170"/>
      <c r="G47" s="170"/>
      <c r="H47" s="170"/>
      <c r="I47" s="171"/>
    </row>
    <row r="48" spans="2:9" ht="15.75" thickBot="1" x14ac:dyDescent="0.3">
      <c r="B48" s="172"/>
      <c r="C48" s="173"/>
      <c r="D48" s="173"/>
      <c r="E48" s="173"/>
      <c r="F48" s="173"/>
      <c r="G48" s="173"/>
      <c r="H48" s="173"/>
      <c r="I48" s="174"/>
    </row>
  </sheetData>
  <sheetProtection algorithmName="SHA-512" hashValue="aDL19f14QHrH+A4qN3bgkiMJwR7fVFkXGOLxBoxWDRiqwEmKzb7s94lncfUEg+BUbsIr5XlJEIMMx+WQYExepg==" saltValue="NIMXhn7A4aw28Y/YgtaLNA==" spinCount="100000" sheet="1" objects="1" scenarios="1" selectLockedCells="1"/>
  <mergeCells count="3">
    <mergeCell ref="B44:I48"/>
    <mergeCell ref="B1:I1"/>
    <mergeCell ref="B20:I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2182-0B0C-4A5D-BB8C-F8BB595A9B58}">
  <dimension ref="B1:E28"/>
  <sheetViews>
    <sheetView zoomScale="90" zoomScaleNormal="90" zoomScaleSheetLayoutView="80" workbookViewId="0">
      <selection activeCell="B24" sqref="B24:E28"/>
    </sheetView>
  </sheetViews>
  <sheetFormatPr defaultRowHeight="15" x14ac:dyDescent="0.25"/>
  <cols>
    <col min="2" max="2" width="65" customWidth="1"/>
    <col min="3" max="3" width="12.42578125" customWidth="1"/>
    <col min="4" max="4" width="6.5703125" customWidth="1"/>
    <col min="6" max="6" width="5.85546875" customWidth="1"/>
    <col min="9" max="9" width="19.140625" customWidth="1"/>
  </cols>
  <sheetData>
    <row r="1" spans="2:5" ht="15.75" thickBot="1" x14ac:dyDescent="0.3">
      <c r="B1" s="175" t="s">
        <v>147</v>
      </c>
      <c r="C1" s="175"/>
      <c r="D1" s="175"/>
      <c r="E1" s="175"/>
    </row>
    <row r="2" spans="2:5" x14ac:dyDescent="0.25">
      <c r="B2" s="69"/>
      <c r="C2" s="70" t="s">
        <v>107</v>
      </c>
      <c r="D2" s="71"/>
      <c r="E2" s="72" t="s">
        <v>132</v>
      </c>
    </row>
    <row r="3" spans="2:5" x14ac:dyDescent="0.25">
      <c r="B3" s="40" t="s">
        <v>119</v>
      </c>
      <c r="C3" s="130">
        <v>0</v>
      </c>
      <c r="D3" s="66"/>
      <c r="E3" s="18">
        <f>IFERROR(C3/'Unit Mix &amp; Income'!$C$19,0)</f>
        <v>0</v>
      </c>
    </row>
    <row r="4" spans="2:5" x14ac:dyDescent="0.25">
      <c r="B4" s="40" t="s">
        <v>120</v>
      </c>
      <c r="C4" s="130"/>
      <c r="D4" s="66"/>
      <c r="E4" s="18">
        <f>IFERROR(C4/'Unit Mix &amp; Income'!$C$19,0)</f>
        <v>0</v>
      </c>
    </row>
    <row r="5" spans="2:5" x14ac:dyDescent="0.25">
      <c r="B5" s="40" t="s">
        <v>127</v>
      </c>
      <c r="C5" s="130"/>
      <c r="D5" s="66"/>
      <c r="E5" s="18">
        <f>IFERROR(C5/'Unit Mix &amp; Income'!$C$19,0)</f>
        <v>0</v>
      </c>
    </row>
    <row r="6" spans="2:5" x14ac:dyDescent="0.25">
      <c r="B6" s="40" t="s">
        <v>121</v>
      </c>
      <c r="C6" s="130"/>
      <c r="D6" s="66"/>
      <c r="E6" s="18">
        <f>IFERROR(C6/'Unit Mix &amp; Income'!$C$19,0)</f>
        <v>0</v>
      </c>
    </row>
    <row r="7" spans="2:5" x14ac:dyDescent="0.25">
      <c r="B7" s="40" t="s">
        <v>122</v>
      </c>
      <c r="C7" s="130"/>
      <c r="D7" s="66"/>
      <c r="E7" s="18">
        <f>IFERROR(C7/'Unit Mix &amp; Income'!$C$19,0)</f>
        <v>0</v>
      </c>
    </row>
    <row r="8" spans="2:5" x14ac:dyDescent="0.25">
      <c r="B8" s="40" t="s">
        <v>123</v>
      </c>
      <c r="C8" s="130"/>
      <c r="D8" s="66"/>
      <c r="E8" s="18">
        <f>IFERROR(C8/'Unit Mix &amp; Income'!$C$19,0)</f>
        <v>0</v>
      </c>
    </row>
    <row r="9" spans="2:5" x14ac:dyDescent="0.25">
      <c r="B9" s="87" t="s">
        <v>125</v>
      </c>
      <c r="C9" s="130"/>
      <c r="D9" s="66"/>
      <c r="E9" s="18">
        <f>IFERROR(C9/'Unit Mix &amp; Income'!$C$19,0)</f>
        <v>0</v>
      </c>
    </row>
    <row r="10" spans="2:5" x14ac:dyDescent="0.25">
      <c r="B10" s="87" t="s">
        <v>125</v>
      </c>
      <c r="C10" s="130">
        <v>0</v>
      </c>
      <c r="D10" s="66"/>
      <c r="E10" s="18">
        <f>IFERROR(C10/'Unit Mix &amp; Income'!$C$19,0)</f>
        <v>0</v>
      </c>
    </row>
    <row r="11" spans="2:5" x14ac:dyDescent="0.25">
      <c r="B11" s="73" t="s">
        <v>136</v>
      </c>
      <c r="C11" s="67">
        <f>SUM(C3:C10)</f>
        <v>0</v>
      </c>
      <c r="D11" s="66"/>
      <c r="E11" s="74">
        <f>IFERROR(C11/'Unit Mix &amp; Income'!$C$19,0)</f>
        <v>0</v>
      </c>
    </row>
    <row r="12" spans="2:5" x14ac:dyDescent="0.25">
      <c r="B12" s="73"/>
      <c r="C12" s="66"/>
      <c r="D12" s="66"/>
      <c r="E12" s="18"/>
    </row>
    <row r="13" spans="2:5" x14ac:dyDescent="0.25">
      <c r="B13" s="40" t="s">
        <v>130</v>
      </c>
      <c r="C13" s="130">
        <v>0</v>
      </c>
      <c r="D13" s="143">
        <v>0</v>
      </c>
      <c r="E13" s="18"/>
    </row>
    <row r="14" spans="2:5" x14ac:dyDescent="0.25">
      <c r="B14" s="40" t="s">
        <v>134</v>
      </c>
      <c r="C14" s="66">
        <f>'Cash Flow'!D20</f>
        <v>0</v>
      </c>
      <c r="D14" s="66"/>
      <c r="E14" s="74">
        <f>IFERROR(C14/'Unit Mix &amp; Income'!$C$19,0)</f>
        <v>0</v>
      </c>
    </row>
    <row r="15" spans="2:5" x14ac:dyDescent="0.25">
      <c r="B15" s="87" t="s">
        <v>124</v>
      </c>
      <c r="C15" s="130"/>
      <c r="D15" s="66"/>
      <c r="E15" s="74">
        <f>IFERROR(C15/'Unit Mix &amp; Income'!$C$19,0)</f>
        <v>0</v>
      </c>
    </row>
    <row r="16" spans="2:5" x14ac:dyDescent="0.25">
      <c r="B16" s="40" t="s">
        <v>133</v>
      </c>
      <c r="C16" s="130"/>
      <c r="D16" s="66"/>
      <c r="E16" s="74">
        <f>IFERROR(C16/'Unit Mix &amp; Income'!$C$19,0)</f>
        <v>0</v>
      </c>
    </row>
    <row r="17" spans="2:5" x14ac:dyDescent="0.25">
      <c r="B17" s="40" t="s">
        <v>117</v>
      </c>
      <c r="C17" s="130"/>
      <c r="D17" s="66"/>
      <c r="E17" s="74">
        <f>IFERROR(C17/'Unit Mix &amp; Income'!$C$19,0)</f>
        <v>0</v>
      </c>
    </row>
    <row r="18" spans="2:5" x14ac:dyDescent="0.25">
      <c r="B18" s="40" t="s">
        <v>118</v>
      </c>
      <c r="C18" s="130"/>
      <c r="D18" s="66"/>
      <c r="E18" s="74">
        <f>IFERROR(C18/'Unit Mix &amp; Income'!$C$19,0)</f>
        <v>0</v>
      </c>
    </row>
    <row r="19" spans="2:5" x14ac:dyDescent="0.25">
      <c r="B19" s="87" t="s">
        <v>9</v>
      </c>
      <c r="C19" s="130"/>
      <c r="D19" s="66"/>
      <c r="E19" s="74">
        <f>IFERROR(C19/'Unit Mix &amp; Income'!$C$19,0)</f>
        <v>0</v>
      </c>
    </row>
    <row r="20" spans="2:5" x14ac:dyDescent="0.25">
      <c r="B20" s="78" t="s">
        <v>113</v>
      </c>
      <c r="C20" s="131"/>
      <c r="D20" s="68"/>
      <c r="E20" s="105">
        <f>IFERROR(C20/'Unit Mix &amp; Income'!$C$19,0)</f>
        <v>0</v>
      </c>
    </row>
    <row r="21" spans="2:5" ht="15.75" thickBot="1" x14ac:dyDescent="0.3">
      <c r="B21" s="45" t="s">
        <v>135</v>
      </c>
      <c r="C21" s="75">
        <f>C11+SUM(C14:C20)</f>
        <v>0</v>
      </c>
      <c r="D21" s="76"/>
      <c r="E21" s="77">
        <f>IFERROR(C21/'Unit Mix &amp; Income'!$C$19,0)</f>
        <v>0</v>
      </c>
    </row>
    <row r="22" spans="2:5" ht="15.75" thickBot="1" x14ac:dyDescent="0.3"/>
    <row r="23" spans="2:5" x14ac:dyDescent="0.25">
      <c r="B23" s="17" t="s">
        <v>89</v>
      </c>
      <c r="C23" s="19"/>
      <c r="D23" s="19"/>
      <c r="E23" s="20"/>
    </row>
    <row r="24" spans="2:5" x14ac:dyDescent="0.25">
      <c r="B24" s="169"/>
      <c r="C24" s="170"/>
      <c r="D24" s="170"/>
      <c r="E24" s="171"/>
    </row>
    <row r="25" spans="2:5" x14ac:dyDescent="0.25">
      <c r="B25" s="169"/>
      <c r="C25" s="170"/>
      <c r="D25" s="170"/>
      <c r="E25" s="171"/>
    </row>
    <row r="26" spans="2:5" x14ac:dyDescent="0.25">
      <c r="B26" s="169"/>
      <c r="C26" s="170"/>
      <c r="D26" s="170"/>
      <c r="E26" s="171"/>
    </row>
    <row r="27" spans="2:5" x14ac:dyDescent="0.25">
      <c r="B27" s="169"/>
      <c r="C27" s="170"/>
      <c r="D27" s="170"/>
      <c r="E27" s="171"/>
    </row>
    <row r="28" spans="2:5" ht="15.75" thickBot="1" x14ac:dyDescent="0.3">
      <c r="B28" s="172"/>
      <c r="C28" s="173"/>
      <c r="D28" s="173"/>
      <c r="E28" s="174"/>
    </row>
  </sheetData>
  <sheetProtection algorithmName="SHA-512" hashValue="GzXrCqVCySr3NTJ1NACwPd+slvIaSLamQmXa+Wh3oXzjXKHO764vOG5aEu1E0+BydVDgWstSSsLhfdzSMnVRKw==" saltValue="dnbmzWWoehtf6ZYEa0mjYg==" spinCount="100000" sheet="1" selectLockedCells="1"/>
  <mergeCells count="2">
    <mergeCell ref="B1:E1"/>
    <mergeCell ref="B24:E28"/>
  </mergeCells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30FF-F8FF-428E-8F34-FE49CF052E74}">
  <dimension ref="A1:BD52"/>
  <sheetViews>
    <sheetView topLeftCell="A19" zoomScale="80" zoomScaleNormal="80" zoomScaleSheetLayoutView="80" workbookViewId="0">
      <selection activeCell="B4" sqref="B4"/>
    </sheetView>
  </sheetViews>
  <sheetFormatPr defaultColWidth="8.7109375" defaultRowHeight="15" x14ac:dyDescent="0.25"/>
  <cols>
    <col min="1" max="1" width="30.42578125" customWidth="1"/>
    <col min="2" max="2" width="13.140625" customWidth="1"/>
    <col min="3" max="3" width="16.85546875" customWidth="1"/>
    <col min="4" max="23" width="12" customWidth="1"/>
    <col min="24" max="24" width="12.85546875" customWidth="1"/>
  </cols>
  <sheetData>
    <row r="1" spans="1:56" x14ac:dyDescent="0.25">
      <c r="A1" s="175" t="s">
        <v>148</v>
      </c>
      <c r="B1" s="175"/>
    </row>
    <row r="3" spans="1:56" x14ac:dyDescent="0.25">
      <c r="A3" s="54" t="s">
        <v>91</v>
      </c>
      <c r="B3" s="62" t="s">
        <v>131</v>
      </c>
      <c r="C3" s="5"/>
      <c r="D3" s="55">
        <v>1</v>
      </c>
      <c r="E3" s="56">
        <f>D3+1</f>
        <v>2</v>
      </c>
      <c r="F3" s="56">
        <f t="shared" ref="F3:W3" si="0">E3+1</f>
        <v>3</v>
      </c>
      <c r="G3" s="56">
        <f t="shared" si="0"/>
        <v>4</v>
      </c>
      <c r="H3" s="56">
        <f t="shared" si="0"/>
        <v>5</v>
      </c>
      <c r="I3" s="56">
        <f t="shared" si="0"/>
        <v>6</v>
      </c>
      <c r="J3" s="56">
        <f t="shared" si="0"/>
        <v>7</v>
      </c>
      <c r="K3" s="56">
        <f t="shared" si="0"/>
        <v>8</v>
      </c>
      <c r="L3" s="56">
        <f t="shared" si="0"/>
        <v>9</v>
      </c>
      <c r="M3" s="56">
        <f t="shared" si="0"/>
        <v>10</v>
      </c>
      <c r="N3" s="56">
        <f t="shared" si="0"/>
        <v>11</v>
      </c>
      <c r="O3" s="56">
        <f t="shared" si="0"/>
        <v>12</v>
      </c>
      <c r="P3" s="56">
        <f t="shared" si="0"/>
        <v>13</v>
      </c>
      <c r="Q3" s="56">
        <f t="shared" si="0"/>
        <v>14</v>
      </c>
      <c r="R3" s="56">
        <f t="shared" si="0"/>
        <v>15</v>
      </c>
      <c r="S3" s="56">
        <f t="shared" si="0"/>
        <v>16</v>
      </c>
      <c r="T3" s="56">
        <f t="shared" si="0"/>
        <v>17</v>
      </c>
      <c r="U3" s="56">
        <f t="shared" si="0"/>
        <v>18</v>
      </c>
      <c r="V3" s="56">
        <f>U3+1</f>
        <v>19</v>
      </c>
      <c r="W3" s="57">
        <f t="shared" si="0"/>
        <v>20</v>
      </c>
      <c r="Y3" s="16"/>
      <c r="Z3" s="15"/>
      <c r="AA3" s="16"/>
      <c r="AB3" s="15"/>
      <c r="AC3" s="16"/>
      <c r="AD3" s="15"/>
      <c r="AE3" s="16"/>
      <c r="AF3" s="15"/>
      <c r="AG3" s="16"/>
      <c r="AH3" s="15"/>
      <c r="AI3" s="16"/>
      <c r="AJ3" s="15"/>
      <c r="AK3" s="16"/>
      <c r="AL3" s="15"/>
      <c r="AM3" s="16"/>
      <c r="AN3" s="15"/>
      <c r="AO3" s="16"/>
      <c r="AP3" s="15"/>
      <c r="AQ3" s="16"/>
      <c r="AR3" s="15"/>
      <c r="AS3" s="16"/>
      <c r="AT3" s="15"/>
      <c r="AU3" s="16"/>
      <c r="AV3" s="15"/>
      <c r="AW3" s="16"/>
      <c r="AX3" s="15"/>
      <c r="AY3" s="16"/>
      <c r="AZ3" s="15"/>
      <c r="BA3" s="16"/>
      <c r="BB3" s="15"/>
      <c r="BC3" s="16"/>
      <c r="BD3" s="15"/>
    </row>
    <row r="4" spans="1:56" x14ac:dyDescent="0.25">
      <c r="A4" s="53" t="s">
        <v>99</v>
      </c>
      <c r="B4" s="145">
        <v>0.02</v>
      </c>
      <c r="C4" s="5"/>
      <c r="D4" s="36">
        <f>'Unit Mix &amp; Income'!H19</f>
        <v>0</v>
      </c>
      <c r="E4" s="36">
        <f>D4*(1+$B4)</f>
        <v>0</v>
      </c>
      <c r="F4" s="36">
        <f t="shared" ref="F4:W7" si="1">E4*(1+$B4)</f>
        <v>0</v>
      </c>
      <c r="G4" s="36">
        <f t="shared" si="1"/>
        <v>0</v>
      </c>
      <c r="H4" s="36">
        <f t="shared" si="1"/>
        <v>0</v>
      </c>
      <c r="I4" s="36">
        <f t="shared" si="1"/>
        <v>0</v>
      </c>
      <c r="J4" s="36">
        <f t="shared" si="1"/>
        <v>0</v>
      </c>
      <c r="K4" s="36">
        <f t="shared" si="1"/>
        <v>0</v>
      </c>
      <c r="L4" s="36">
        <f t="shared" si="1"/>
        <v>0</v>
      </c>
      <c r="M4" s="36">
        <f t="shared" si="1"/>
        <v>0</v>
      </c>
      <c r="N4" s="36">
        <f t="shared" si="1"/>
        <v>0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6">
        <f t="shared" si="1"/>
        <v>0</v>
      </c>
      <c r="U4" s="36">
        <f t="shared" si="1"/>
        <v>0</v>
      </c>
      <c r="V4" s="36">
        <f t="shared" si="1"/>
        <v>0</v>
      </c>
      <c r="W4" s="36">
        <f t="shared" si="1"/>
        <v>0</v>
      </c>
    </row>
    <row r="5" spans="1:56" x14ac:dyDescent="0.25">
      <c r="A5" s="53" t="s">
        <v>92</v>
      </c>
      <c r="B5" s="146">
        <v>0.02</v>
      </c>
      <c r="C5" s="5"/>
      <c r="D5" s="36">
        <f>SUM('Unit Mix &amp; Income'!H25:H27)</f>
        <v>0</v>
      </c>
      <c r="E5" s="36">
        <f t="shared" ref="E5:T7" si="2">D5*(1+$B5)</f>
        <v>0</v>
      </c>
      <c r="F5" s="36">
        <f t="shared" si="2"/>
        <v>0</v>
      </c>
      <c r="G5" s="36">
        <f t="shared" si="2"/>
        <v>0</v>
      </c>
      <c r="H5" s="36">
        <f t="shared" si="2"/>
        <v>0</v>
      </c>
      <c r="I5" s="36">
        <f t="shared" si="2"/>
        <v>0</v>
      </c>
      <c r="J5" s="36">
        <f t="shared" si="2"/>
        <v>0</v>
      </c>
      <c r="K5" s="36">
        <f t="shared" si="2"/>
        <v>0</v>
      </c>
      <c r="L5" s="36">
        <f t="shared" si="2"/>
        <v>0</v>
      </c>
      <c r="M5" s="36">
        <f t="shared" si="2"/>
        <v>0</v>
      </c>
      <c r="N5" s="36">
        <f t="shared" si="2"/>
        <v>0</v>
      </c>
      <c r="O5" s="36">
        <f t="shared" si="2"/>
        <v>0</v>
      </c>
      <c r="P5" s="36">
        <f t="shared" si="2"/>
        <v>0</v>
      </c>
      <c r="Q5" s="36">
        <f t="shared" si="2"/>
        <v>0</v>
      </c>
      <c r="R5" s="36">
        <f t="shared" si="2"/>
        <v>0</v>
      </c>
      <c r="S5" s="36">
        <f t="shared" si="2"/>
        <v>0</v>
      </c>
      <c r="T5" s="36">
        <f t="shared" si="2"/>
        <v>0</v>
      </c>
      <c r="U5" s="36">
        <f t="shared" si="1"/>
        <v>0</v>
      </c>
      <c r="V5" s="36">
        <f t="shared" si="1"/>
        <v>0</v>
      </c>
      <c r="W5" s="36">
        <f t="shared" si="1"/>
        <v>0</v>
      </c>
    </row>
    <row r="6" spans="1:56" x14ac:dyDescent="0.25">
      <c r="A6" s="53" t="s">
        <v>93</v>
      </c>
      <c r="B6" s="146">
        <v>0.02</v>
      </c>
      <c r="C6" s="5"/>
      <c r="D6" s="36">
        <f>SUM('Unit Mix &amp; Income'!H29:H31)</f>
        <v>0</v>
      </c>
      <c r="E6" s="36">
        <f t="shared" si="2"/>
        <v>0</v>
      </c>
      <c r="F6" s="36">
        <f t="shared" si="1"/>
        <v>0</v>
      </c>
      <c r="G6" s="36">
        <f t="shared" si="1"/>
        <v>0</v>
      </c>
      <c r="H6" s="36">
        <f t="shared" si="1"/>
        <v>0</v>
      </c>
      <c r="I6" s="36">
        <f t="shared" si="1"/>
        <v>0</v>
      </c>
      <c r="J6" s="36">
        <f t="shared" si="1"/>
        <v>0</v>
      </c>
      <c r="K6" s="36">
        <f t="shared" si="1"/>
        <v>0</v>
      </c>
      <c r="L6" s="36">
        <f t="shared" si="1"/>
        <v>0</v>
      </c>
      <c r="M6" s="36">
        <f t="shared" si="1"/>
        <v>0</v>
      </c>
      <c r="N6" s="36">
        <f t="shared" si="1"/>
        <v>0</v>
      </c>
      <c r="O6" s="36">
        <f t="shared" si="1"/>
        <v>0</v>
      </c>
      <c r="P6" s="36">
        <f t="shared" si="1"/>
        <v>0</v>
      </c>
      <c r="Q6" s="36">
        <f t="shared" si="1"/>
        <v>0</v>
      </c>
      <c r="R6" s="36">
        <f t="shared" si="1"/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36">
        <f t="shared" si="1"/>
        <v>0</v>
      </c>
      <c r="W6" s="36">
        <f t="shared" si="1"/>
        <v>0</v>
      </c>
    </row>
    <row r="7" spans="1:56" x14ac:dyDescent="0.25">
      <c r="A7" s="53" t="s">
        <v>94</v>
      </c>
      <c r="B7" s="147">
        <v>0.02</v>
      </c>
      <c r="C7" s="5"/>
      <c r="D7" s="80">
        <f>'Unit Mix &amp; Income'!H40</f>
        <v>0</v>
      </c>
      <c r="E7" s="80">
        <f t="shared" si="2"/>
        <v>0</v>
      </c>
      <c r="F7" s="80">
        <f t="shared" si="1"/>
        <v>0</v>
      </c>
      <c r="G7" s="80">
        <f t="shared" si="1"/>
        <v>0</v>
      </c>
      <c r="H7" s="80">
        <f t="shared" si="1"/>
        <v>0</v>
      </c>
      <c r="I7" s="80">
        <f t="shared" si="1"/>
        <v>0</v>
      </c>
      <c r="J7" s="80">
        <f t="shared" si="1"/>
        <v>0</v>
      </c>
      <c r="K7" s="80">
        <f t="shared" si="1"/>
        <v>0</v>
      </c>
      <c r="L7" s="80">
        <f t="shared" si="1"/>
        <v>0</v>
      </c>
      <c r="M7" s="80">
        <f t="shared" si="1"/>
        <v>0</v>
      </c>
      <c r="N7" s="80">
        <f t="shared" si="1"/>
        <v>0</v>
      </c>
      <c r="O7" s="80">
        <f t="shared" si="1"/>
        <v>0</v>
      </c>
      <c r="P7" s="80">
        <f t="shared" si="1"/>
        <v>0</v>
      </c>
      <c r="Q7" s="80">
        <f t="shared" si="1"/>
        <v>0</v>
      </c>
      <c r="R7" s="80">
        <f t="shared" si="1"/>
        <v>0</v>
      </c>
      <c r="S7" s="80">
        <f t="shared" si="1"/>
        <v>0</v>
      </c>
      <c r="T7" s="80">
        <f t="shared" si="1"/>
        <v>0</v>
      </c>
      <c r="U7" s="80">
        <f t="shared" si="1"/>
        <v>0</v>
      </c>
      <c r="V7" s="80">
        <f t="shared" si="1"/>
        <v>0</v>
      </c>
      <c r="W7" s="80">
        <f t="shared" si="1"/>
        <v>0</v>
      </c>
    </row>
    <row r="8" spans="1:56" x14ac:dyDescent="0.25">
      <c r="A8" s="54" t="s">
        <v>137</v>
      </c>
      <c r="B8" s="61"/>
      <c r="C8" s="5"/>
      <c r="D8" s="58">
        <f>SUM(D4:D7)</f>
        <v>0</v>
      </c>
      <c r="E8" s="58">
        <f>SUM(E4:E7)</f>
        <v>0</v>
      </c>
      <c r="F8" s="58">
        <f t="shared" ref="F8:W8" si="3">SUM(F4:F7)</f>
        <v>0</v>
      </c>
      <c r="G8" s="58">
        <f t="shared" si="3"/>
        <v>0</v>
      </c>
      <c r="H8" s="58">
        <f t="shared" si="3"/>
        <v>0</v>
      </c>
      <c r="I8" s="58">
        <f t="shared" si="3"/>
        <v>0</v>
      </c>
      <c r="J8" s="58">
        <f t="shared" si="3"/>
        <v>0</v>
      </c>
      <c r="K8" s="58">
        <f t="shared" si="3"/>
        <v>0</v>
      </c>
      <c r="L8" s="58">
        <f t="shared" si="3"/>
        <v>0</v>
      </c>
      <c r="M8" s="58">
        <f t="shared" si="3"/>
        <v>0</v>
      </c>
      <c r="N8" s="58">
        <f t="shared" si="3"/>
        <v>0</v>
      </c>
      <c r="O8" s="58">
        <f t="shared" si="3"/>
        <v>0</v>
      </c>
      <c r="P8" s="58">
        <f t="shared" si="3"/>
        <v>0</v>
      </c>
      <c r="Q8" s="58">
        <f t="shared" si="3"/>
        <v>0</v>
      </c>
      <c r="R8" s="58">
        <f t="shared" si="3"/>
        <v>0</v>
      </c>
      <c r="S8" s="58">
        <f t="shared" si="3"/>
        <v>0</v>
      </c>
      <c r="T8" s="58">
        <f t="shared" si="3"/>
        <v>0</v>
      </c>
      <c r="U8" s="58">
        <f t="shared" si="3"/>
        <v>0</v>
      </c>
      <c r="V8" s="58">
        <f t="shared" si="3"/>
        <v>0</v>
      </c>
      <c r="W8" s="58">
        <f t="shared" si="3"/>
        <v>0</v>
      </c>
    </row>
    <row r="9" spans="1:56" x14ac:dyDescent="0.25">
      <c r="A9" s="53"/>
      <c r="B9" s="61"/>
      <c r="C9" s="5"/>
      <c r="D9" s="3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56" x14ac:dyDescent="0.25">
      <c r="A10" s="53" t="s">
        <v>95</v>
      </c>
      <c r="B10" s="145">
        <v>0.05</v>
      </c>
      <c r="C10" s="5"/>
      <c r="D10" s="59">
        <f>-$B10*D4</f>
        <v>0</v>
      </c>
      <c r="E10" s="59">
        <f>-$B10*E4</f>
        <v>0</v>
      </c>
      <c r="F10" s="59">
        <f t="shared" ref="F10:W10" si="4">-$B10*F4</f>
        <v>0</v>
      </c>
      <c r="G10" s="59">
        <f t="shared" si="4"/>
        <v>0</v>
      </c>
      <c r="H10" s="59">
        <f t="shared" si="4"/>
        <v>0</v>
      </c>
      <c r="I10" s="59">
        <f t="shared" si="4"/>
        <v>0</v>
      </c>
      <c r="J10" s="59">
        <f t="shared" si="4"/>
        <v>0</v>
      </c>
      <c r="K10" s="59">
        <f t="shared" si="4"/>
        <v>0</v>
      </c>
      <c r="L10" s="59">
        <f t="shared" si="4"/>
        <v>0</v>
      </c>
      <c r="M10" s="59">
        <f t="shared" si="4"/>
        <v>0</v>
      </c>
      <c r="N10" s="59">
        <f t="shared" si="4"/>
        <v>0</v>
      </c>
      <c r="O10" s="59">
        <f t="shared" si="4"/>
        <v>0</v>
      </c>
      <c r="P10" s="59">
        <f t="shared" si="4"/>
        <v>0</v>
      </c>
      <c r="Q10" s="59">
        <f t="shared" si="4"/>
        <v>0</v>
      </c>
      <c r="R10" s="59">
        <f t="shared" si="4"/>
        <v>0</v>
      </c>
      <c r="S10" s="59">
        <f t="shared" si="4"/>
        <v>0</v>
      </c>
      <c r="T10" s="59">
        <f t="shared" si="4"/>
        <v>0</v>
      </c>
      <c r="U10" s="59">
        <f t="shared" si="4"/>
        <v>0</v>
      </c>
      <c r="V10" s="59">
        <f t="shared" si="4"/>
        <v>0</v>
      </c>
      <c r="W10" s="59">
        <f t="shared" si="4"/>
        <v>0</v>
      </c>
    </row>
    <row r="11" spans="1:56" x14ac:dyDescent="0.25">
      <c r="A11" s="53" t="s">
        <v>96</v>
      </c>
      <c r="B11" s="146">
        <v>0.25</v>
      </c>
      <c r="C11" s="5"/>
      <c r="D11" s="59">
        <f t="shared" ref="D11:E13" si="5">-$B11*D5</f>
        <v>0</v>
      </c>
      <c r="E11" s="59">
        <f t="shared" si="5"/>
        <v>0</v>
      </c>
      <c r="F11" s="59">
        <f t="shared" ref="F11:W11" si="6">-$B11*F5</f>
        <v>0</v>
      </c>
      <c r="G11" s="59">
        <f t="shared" si="6"/>
        <v>0</v>
      </c>
      <c r="H11" s="59">
        <f t="shared" si="6"/>
        <v>0</v>
      </c>
      <c r="I11" s="59">
        <f t="shared" si="6"/>
        <v>0</v>
      </c>
      <c r="J11" s="59">
        <f t="shared" si="6"/>
        <v>0</v>
      </c>
      <c r="K11" s="59">
        <f t="shared" si="6"/>
        <v>0</v>
      </c>
      <c r="L11" s="59">
        <f t="shared" si="6"/>
        <v>0</v>
      </c>
      <c r="M11" s="59">
        <f t="shared" si="6"/>
        <v>0</v>
      </c>
      <c r="N11" s="59">
        <f t="shared" si="6"/>
        <v>0</v>
      </c>
      <c r="O11" s="59">
        <f t="shared" si="6"/>
        <v>0</v>
      </c>
      <c r="P11" s="59">
        <f t="shared" si="6"/>
        <v>0</v>
      </c>
      <c r="Q11" s="59">
        <f t="shared" si="6"/>
        <v>0</v>
      </c>
      <c r="R11" s="59">
        <f t="shared" si="6"/>
        <v>0</v>
      </c>
      <c r="S11" s="59">
        <f t="shared" si="6"/>
        <v>0</v>
      </c>
      <c r="T11" s="59">
        <f t="shared" si="6"/>
        <v>0</v>
      </c>
      <c r="U11" s="59">
        <f t="shared" si="6"/>
        <v>0</v>
      </c>
      <c r="V11" s="59">
        <f t="shared" si="6"/>
        <v>0</v>
      </c>
      <c r="W11" s="59">
        <f t="shared" si="6"/>
        <v>0</v>
      </c>
    </row>
    <row r="12" spans="1:56" x14ac:dyDescent="0.25">
      <c r="A12" s="53" t="s">
        <v>97</v>
      </c>
      <c r="B12" s="146">
        <v>0.05</v>
      </c>
      <c r="C12" s="5"/>
      <c r="D12" s="59">
        <f t="shared" si="5"/>
        <v>0</v>
      </c>
      <c r="E12" s="59">
        <f t="shared" si="5"/>
        <v>0</v>
      </c>
      <c r="F12" s="59">
        <f t="shared" ref="F12:W12" si="7">-$B12*F6</f>
        <v>0</v>
      </c>
      <c r="G12" s="59">
        <f t="shared" si="7"/>
        <v>0</v>
      </c>
      <c r="H12" s="59">
        <f t="shared" si="7"/>
        <v>0</v>
      </c>
      <c r="I12" s="59">
        <f t="shared" si="7"/>
        <v>0</v>
      </c>
      <c r="J12" s="59">
        <f t="shared" si="7"/>
        <v>0</v>
      </c>
      <c r="K12" s="59">
        <f t="shared" si="7"/>
        <v>0</v>
      </c>
      <c r="L12" s="59">
        <f t="shared" si="7"/>
        <v>0</v>
      </c>
      <c r="M12" s="59">
        <f t="shared" si="7"/>
        <v>0</v>
      </c>
      <c r="N12" s="59">
        <f t="shared" si="7"/>
        <v>0</v>
      </c>
      <c r="O12" s="59">
        <f t="shared" si="7"/>
        <v>0</v>
      </c>
      <c r="P12" s="59">
        <f t="shared" si="7"/>
        <v>0</v>
      </c>
      <c r="Q12" s="59">
        <f t="shared" si="7"/>
        <v>0</v>
      </c>
      <c r="R12" s="59">
        <f t="shared" si="7"/>
        <v>0</v>
      </c>
      <c r="S12" s="59">
        <f t="shared" si="7"/>
        <v>0</v>
      </c>
      <c r="T12" s="59">
        <f t="shared" si="7"/>
        <v>0</v>
      </c>
      <c r="U12" s="59">
        <f t="shared" si="7"/>
        <v>0</v>
      </c>
      <c r="V12" s="59">
        <f t="shared" si="7"/>
        <v>0</v>
      </c>
      <c r="W12" s="59">
        <f t="shared" si="7"/>
        <v>0</v>
      </c>
    </row>
    <row r="13" spans="1:56" x14ac:dyDescent="0.25">
      <c r="A13" s="53" t="s">
        <v>98</v>
      </c>
      <c r="B13" s="147">
        <v>0.05</v>
      </c>
      <c r="C13" s="5"/>
      <c r="D13" s="81">
        <f t="shared" si="5"/>
        <v>0</v>
      </c>
      <c r="E13" s="81">
        <f t="shared" si="5"/>
        <v>0</v>
      </c>
      <c r="F13" s="81">
        <f t="shared" ref="F13:W13" si="8">-$B13*F7</f>
        <v>0</v>
      </c>
      <c r="G13" s="81">
        <f t="shared" si="8"/>
        <v>0</v>
      </c>
      <c r="H13" s="81">
        <f t="shared" si="8"/>
        <v>0</v>
      </c>
      <c r="I13" s="81">
        <f t="shared" si="8"/>
        <v>0</v>
      </c>
      <c r="J13" s="81">
        <f t="shared" si="8"/>
        <v>0</v>
      </c>
      <c r="K13" s="81">
        <f t="shared" si="8"/>
        <v>0</v>
      </c>
      <c r="L13" s="81">
        <f t="shared" si="8"/>
        <v>0</v>
      </c>
      <c r="M13" s="81">
        <f t="shared" si="8"/>
        <v>0</v>
      </c>
      <c r="N13" s="81">
        <f t="shared" si="8"/>
        <v>0</v>
      </c>
      <c r="O13" s="81">
        <f t="shared" si="8"/>
        <v>0</v>
      </c>
      <c r="P13" s="81">
        <f t="shared" si="8"/>
        <v>0</v>
      </c>
      <c r="Q13" s="81">
        <f t="shared" si="8"/>
        <v>0</v>
      </c>
      <c r="R13" s="81">
        <f t="shared" si="8"/>
        <v>0</v>
      </c>
      <c r="S13" s="81">
        <f t="shared" si="8"/>
        <v>0</v>
      </c>
      <c r="T13" s="81">
        <f t="shared" si="8"/>
        <v>0</v>
      </c>
      <c r="U13" s="81">
        <f t="shared" si="8"/>
        <v>0</v>
      </c>
      <c r="V13" s="81">
        <f t="shared" si="8"/>
        <v>0</v>
      </c>
      <c r="W13" s="81">
        <f t="shared" si="8"/>
        <v>0</v>
      </c>
    </row>
    <row r="14" spans="1:56" x14ac:dyDescent="0.25">
      <c r="A14" s="54" t="s">
        <v>138</v>
      </c>
      <c r="B14" s="61"/>
      <c r="C14" s="5"/>
      <c r="D14" s="29">
        <f>SUM(D10:D13)</f>
        <v>0</v>
      </c>
      <c r="E14" s="29">
        <f>SUM(E10:E13)</f>
        <v>0</v>
      </c>
      <c r="F14" s="29">
        <f t="shared" ref="F14:W14" si="9">SUM(F10:F13)</f>
        <v>0</v>
      </c>
      <c r="G14" s="29">
        <f t="shared" si="9"/>
        <v>0</v>
      </c>
      <c r="H14" s="29">
        <f t="shared" si="9"/>
        <v>0</v>
      </c>
      <c r="I14" s="29">
        <f t="shared" si="9"/>
        <v>0</v>
      </c>
      <c r="J14" s="29">
        <f t="shared" si="9"/>
        <v>0</v>
      </c>
      <c r="K14" s="29">
        <f t="shared" si="9"/>
        <v>0</v>
      </c>
      <c r="L14" s="29">
        <f t="shared" si="9"/>
        <v>0</v>
      </c>
      <c r="M14" s="29">
        <f t="shared" si="9"/>
        <v>0</v>
      </c>
      <c r="N14" s="29">
        <f t="shared" si="9"/>
        <v>0</v>
      </c>
      <c r="O14" s="29">
        <f t="shared" si="9"/>
        <v>0</v>
      </c>
      <c r="P14" s="29">
        <f t="shared" si="9"/>
        <v>0</v>
      </c>
      <c r="Q14" s="29">
        <f t="shared" si="9"/>
        <v>0</v>
      </c>
      <c r="R14" s="29">
        <f t="shared" si="9"/>
        <v>0</v>
      </c>
      <c r="S14" s="29">
        <f t="shared" si="9"/>
        <v>0</v>
      </c>
      <c r="T14" s="29">
        <f t="shared" si="9"/>
        <v>0</v>
      </c>
      <c r="U14" s="29">
        <f t="shared" si="9"/>
        <v>0</v>
      </c>
      <c r="V14" s="29">
        <f t="shared" si="9"/>
        <v>0</v>
      </c>
      <c r="W14" s="29">
        <f t="shared" si="9"/>
        <v>0</v>
      </c>
    </row>
    <row r="15" spans="1:56" x14ac:dyDescent="0.25">
      <c r="A15" s="62"/>
      <c r="B15" s="61"/>
      <c r="C15" s="5"/>
      <c r="D15" s="5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56" x14ac:dyDescent="0.25">
      <c r="A16" s="54" t="s">
        <v>128</v>
      </c>
      <c r="B16" s="63"/>
      <c r="C16" s="5"/>
      <c r="D16" s="6">
        <f>D8+D14</f>
        <v>0</v>
      </c>
      <c r="E16" s="6">
        <f>E8+E14</f>
        <v>0</v>
      </c>
      <c r="F16" s="6">
        <f t="shared" ref="F16:W16" si="10">F8+F14</f>
        <v>0</v>
      </c>
      <c r="G16" s="6">
        <f t="shared" si="10"/>
        <v>0</v>
      </c>
      <c r="H16" s="6">
        <f t="shared" si="10"/>
        <v>0</v>
      </c>
      <c r="I16" s="6">
        <f t="shared" si="10"/>
        <v>0</v>
      </c>
      <c r="J16" s="6">
        <f t="shared" si="10"/>
        <v>0</v>
      </c>
      <c r="K16" s="6">
        <f t="shared" si="10"/>
        <v>0</v>
      </c>
      <c r="L16" s="6">
        <f t="shared" si="10"/>
        <v>0</v>
      </c>
      <c r="M16" s="6">
        <f t="shared" si="10"/>
        <v>0</v>
      </c>
      <c r="N16" s="6">
        <f t="shared" si="10"/>
        <v>0</v>
      </c>
      <c r="O16" s="6">
        <f t="shared" si="10"/>
        <v>0</v>
      </c>
      <c r="P16" s="6">
        <f t="shared" si="10"/>
        <v>0</v>
      </c>
      <c r="Q16" s="6">
        <f t="shared" si="10"/>
        <v>0</v>
      </c>
      <c r="R16" s="6">
        <f t="shared" si="10"/>
        <v>0</v>
      </c>
      <c r="S16" s="6">
        <f t="shared" si="10"/>
        <v>0</v>
      </c>
      <c r="T16" s="6">
        <f t="shared" si="10"/>
        <v>0</v>
      </c>
      <c r="U16" s="6">
        <f t="shared" si="10"/>
        <v>0</v>
      </c>
      <c r="V16" s="6">
        <f t="shared" si="10"/>
        <v>0</v>
      </c>
      <c r="W16" s="6">
        <f t="shared" si="10"/>
        <v>0</v>
      </c>
    </row>
    <row r="17" spans="1:24" x14ac:dyDescent="0.25">
      <c r="A17" s="5"/>
      <c r="B17" s="5"/>
      <c r="C17" s="5"/>
      <c r="D17" s="8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4" x14ac:dyDescent="0.25">
      <c r="A18" s="54" t="s">
        <v>104</v>
      </c>
      <c r="B18" s="62" t="s">
        <v>131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x14ac:dyDescent="0.25">
      <c r="A19" s="53" t="s">
        <v>105</v>
      </c>
      <c r="B19" s="145">
        <v>0.03</v>
      </c>
      <c r="C19" s="5"/>
      <c r="D19" s="36">
        <f>'Op Ex'!C11</f>
        <v>0</v>
      </c>
      <c r="E19" s="36">
        <f>D19*(1+$B19)</f>
        <v>0</v>
      </c>
      <c r="F19" s="36">
        <f t="shared" ref="F19:W19" si="11">E19*(1+$B19)</f>
        <v>0</v>
      </c>
      <c r="G19" s="36">
        <f t="shared" si="11"/>
        <v>0</v>
      </c>
      <c r="H19" s="36">
        <f t="shared" si="11"/>
        <v>0</v>
      </c>
      <c r="I19" s="36">
        <f t="shared" si="11"/>
        <v>0</v>
      </c>
      <c r="J19" s="36">
        <f t="shared" si="11"/>
        <v>0</v>
      </c>
      <c r="K19" s="36">
        <f t="shared" si="11"/>
        <v>0</v>
      </c>
      <c r="L19" s="36">
        <f t="shared" si="11"/>
        <v>0</v>
      </c>
      <c r="M19" s="36">
        <f t="shared" si="11"/>
        <v>0</v>
      </c>
      <c r="N19" s="36">
        <f t="shared" si="11"/>
        <v>0</v>
      </c>
      <c r="O19" s="36">
        <f t="shared" si="11"/>
        <v>0</v>
      </c>
      <c r="P19" s="36">
        <f t="shared" si="11"/>
        <v>0</v>
      </c>
      <c r="Q19" s="36">
        <f t="shared" si="11"/>
        <v>0</v>
      </c>
      <c r="R19" s="36">
        <f t="shared" si="11"/>
        <v>0</v>
      </c>
      <c r="S19" s="36">
        <f t="shared" si="11"/>
        <v>0</v>
      </c>
      <c r="T19" s="36">
        <f t="shared" si="11"/>
        <v>0</v>
      </c>
      <c r="U19" s="36">
        <f t="shared" si="11"/>
        <v>0</v>
      </c>
      <c r="V19" s="36">
        <f t="shared" si="11"/>
        <v>0</v>
      </c>
      <c r="W19" s="36">
        <f t="shared" si="11"/>
        <v>0</v>
      </c>
    </row>
    <row r="20" spans="1:24" x14ac:dyDescent="0.25">
      <c r="A20" s="53" t="s">
        <v>106</v>
      </c>
      <c r="B20" s="146">
        <v>0</v>
      </c>
      <c r="C20" s="84">
        <f>'Op Ex'!D13</f>
        <v>0</v>
      </c>
      <c r="D20" s="36">
        <f>IF('Op Ex'!$C$13&gt;0,'Op Ex'!$C$13*(1+$B$20),'Cash Flow'!$C$20*(D16))</f>
        <v>0</v>
      </c>
      <c r="E20" s="36">
        <f>IF('Op Ex'!$C$13&gt;0,D20*(1+$B$20),'Cash Flow'!$C$20*(E16))</f>
        <v>0</v>
      </c>
      <c r="F20" s="36">
        <f>IF('Op Ex'!$C$13&gt;0,E20*(1+$B$20),'Cash Flow'!$C$20*(F16))</f>
        <v>0</v>
      </c>
      <c r="G20" s="36">
        <f>IF('Op Ex'!$C$13&gt;0,F20*(1+$B$20),'Cash Flow'!$C$20*(G16))</f>
        <v>0</v>
      </c>
      <c r="H20" s="36">
        <f>IF('Op Ex'!$C$13&gt;0,G20*(1+$B$20),'Cash Flow'!$C$20*(H16))</f>
        <v>0</v>
      </c>
      <c r="I20" s="36">
        <f>IF('Op Ex'!$C$13&gt;0,H20*(1+$B$20),'Cash Flow'!$C$20*(I16))</f>
        <v>0</v>
      </c>
      <c r="J20" s="36">
        <f>IF('Op Ex'!$C$13&gt;0,I20*(1+$B$20),'Cash Flow'!$C$20*(J16))</f>
        <v>0</v>
      </c>
      <c r="K20" s="36">
        <f>IF('Op Ex'!$C$13&gt;0,J20*(1+$B$20),'Cash Flow'!$C$20*(K16))</f>
        <v>0</v>
      </c>
      <c r="L20" s="36">
        <f>IF('Op Ex'!$C$13&gt;0,K20*(1+$B$20),'Cash Flow'!$C$20*(L16))</f>
        <v>0</v>
      </c>
      <c r="M20" s="36">
        <f>IF('Op Ex'!$C$13&gt;0,L20*(1+$B$20),'Cash Flow'!$C$20*(M16))</f>
        <v>0</v>
      </c>
      <c r="N20" s="36">
        <f>IF('Op Ex'!$C$13&gt;0,M20*(1+$B$20),'Cash Flow'!$C$20*(N16))</f>
        <v>0</v>
      </c>
      <c r="O20" s="36">
        <f>IF('Op Ex'!$C$13&gt;0,N20*(1+$B$20),'Cash Flow'!$C$20*(O16))</f>
        <v>0</v>
      </c>
      <c r="P20" s="36">
        <f>IF('Op Ex'!$C$13&gt;0,O20*(1+$B$20),'Cash Flow'!$C$20*(P16))</f>
        <v>0</v>
      </c>
      <c r="Q20" s="36">
        <f>IF('Op Ex'!$C$13&gt;0,P20*(1+$B$20),'Cash Flow'!$C$20*(Q16))</f>
        <v>0</v>
      </c>
      <c r="R20" s="36">
        <f>IF('Op Ex'!$C$13&gt;0,Q20*(1+$B$20),'Cash Flow'!$C$20*(R16))</f>
        <v>0</v>
      </c>
      <c r="S20" s="36">
        <f>IF('Op Ex'!$C$13&gt;0,R20*(1+$B$20),'Cash Flow'!$C$20*(S16))</f>
        <v>0</v>
      </c>
      <c r="T20" s="36">
        <f>IF('Op Ex'!$C$13&gt;0,S20*(1+$B$20),'Cash Flow'!$C$20*(T16))</f>
        <v>0</v>
      </c>
      <c r="U20" s="36">
        <f>IF('Op Ex'!$C$13&gt;0,T20*(1+$B$20),'Cash Flow'!$C$20*(U16))</f>
        <v>0</v>
      </c>
      <c r="V20" s="36">
        <f>IF('Op Ex'!$C$13&gt;0,U20*(1+$B$20),'Cash Flow'!$C$20*(V16))</f>
        <v>0</v>
      </c>
      <c r="W20" s="36">
        <f>IF('Op Ex'!$C$13&gt;0,V20*(1+$B$20),'Cash Flow'!$C$20*(W16))</f>
        <v>0</v>
      </c>
    </row>
    <row r="21" spans="1:24" x14ac:dyDescent="0.25">
      <c r="A21" s="53" t="str">
        <f>'Op Ex'!B15</f>
        <v>Other Fees (Specify)</v>
      </c>
      <c r="B21" s="146">
        <v>0.03</v>
      </c>
      <c r="C21" s="5"/>
      <c r="D21" s="36">
        <f>'Op Ex'!C15</f>
        <v>0</v>
      </c>
      <c r="E21" s="36">
        <f>D21*(1+$B21)</f>
        <v>0</v>
      </c>
      <c r="F21" s="36">
        <f t="shared" ref="F21:W26" si="12">E21*(1+$B21)</f>
        <v>0</v>
      </c>
      <c r="G21" s="36">
        <f t="shared" si="12"/>
        <v>0</v>
      </c>
      <c r="H21" s="36">
        <f t="shared" si="12"/>
        <v>0</v>
      </c>
      <c r="I21" s="36">
        <f t="shared" si="12"/>
        <v>0</v>
      </c>
      <c r="J21" s="36">
        <f t="shared" si="12"/>
        <v>0</v>
      </c>
      <c r="K21" s="36">
        <f t="shared" si="12"/>
        <v>0</v>
      </c>
      <c r="L21" s="36">
        <f t="shared" si="12"/>
        <v>0</v>
      </c>
      <c r="M21" s="36">
        <f t="shared" si="12"/>
        <v>0</v>
      </c>
      <c r="N21" s="36">
        <f t="shared" si="12"/>
        <v>0</v>
      </c>
      <c r="O21" s="36">
        <f t="shared" si="12"/>
        <v>0</v>
      </c>
      <c r="P21" s="36">
        <f t="shared" si="12"/>
        <v>0</v>
      </c>
      <c r="Q21" s="36">
        <f t="shared" si="12"/>
        <v>0</v>
      </c>
      <c r="R21" s="36">
        <f t="shared" si="12"/>
        <v>0</v>
      </c>
      <c r="S21" s="36">
        <f t="shared" si="12"/>
        <v>0</v>
      </c>
      <c r="T21" s="36">
        <f t="shared" si="12"/>
        <v>0</v>
      </c>
      <c r="U21" s="36">
        <f t="shared" si="12"/>
        <v>0</v>
      </c>
      <c r="V21" s="36">
        <f t="shared" si="12"/>
        <v>0</v>
      </c>
      <c r="W21" s="36">
        <f t="shared" si="12"/>
        <v>0</v>
      </c>
    </row>
    <row r="22" spans="1:24" x14ac:dyDescent="0.25">
      <c r="A22" s="53" t="str">
        <f>'Op Ex'!B16</f>
        <v>Real Estates Taxes</v>
      </c>
      <c r="B22" s="146">
        <v>0.02</v>
      </c>
      <c r="C22" s="5"/>
      <c r="D22" s="36">
        <f>'Op Ex'!C16</f>
        <v>0</v>
      </c>
      <c r="E22" s="36">
        <f t="shared" ref="E22:T26" si="13">D22*(1+$B22)</f>
        <v>0</v>
      </c>
      <c r="F22" s="36">
        <f t="shared" si="13"/>
        <v>0</v>
      </c>
      <c r="G22" s="36">
        <f t="shared" si="13"/>
        <v>0</v>
      </c>
      <c r="H22" s="36">
        <f t="shared" si="13"/>
        <v>0</v>
      </c>
      <c r="I22" s="36">
        <f t="shared" si="13"/>
        <v>0</v>
      </c>
      <c r="J22" s="36">
        <f t="shared" si="13"/>
        <v>0</v>
      </c>
      <c r="K22" s="36">
        <f t="shared" si="13"/>
        <v>0</v>
      </c>
      <c r="L22" s="36">
        <f t="shared" si="13"/>
        <v>0</v>
      </c>
      <c r="M22" s="36">
        <f t="shared" si="13"/>
        <v>0</v>
      </c>
      <c r="N22" s="36">
        <f t="shared" si="13"/>
        <v>0</v>
      </c>
      <c r="O22" s="36">
        <f t="shared" si="13"/>
        <v>0</v>
      </c>
      <c r="P22" s="36">
        <f t="shared" si="13"/>
        <v>0</v>
      </c>
      <c r="Q22" s="36">
        <f t="shared" si="13"/>
        <v>0</v>
      </c>
      <c r="R22" s="36">
        <f t="shared" si="13"/>
        <v>0</v>
      </c>
      <c r="S22" s="36">
        <f t="shared" si="13"/>
        <v>0</v>
      </c>
      <c r="T22" s="36">
        <f t="shared" si="13"/>
        <v>0</v>
      </c>
      <c r="U22" s="36">
        <f t="shared" si="12"/>
        <v>0</v>
      </c>
      <c r="V22" s="36">
        <f t="shared" si="12"/>
        <v>0</v>
      </c>
      <c r="W22" s="36">
        <f t="shared" si="12"/>
        <v>0</v>
      </c>
    </row>
    <row r="23" spans="1:24" x14ac:dyDescent="0.25">
      <c r="A23" s="53" t="str">
        <f>'Op Ex'!B17</f>
        <v>Ground Lease (if applicable)</v>
      </c>
      <c r="B23" s="146">
        <v>0</v>
      </c>
      <c r="C23" s="5"/>
      <c r="D23" s="36">
        <f>'Op Ex'!C17</f>
        <v>0</v>
      </c>
      <c r="E23" s="36">
        <f t="shared" si="13"/>
        <v>0</v>
      </c>
      <c r="F23" s="36">
        <f t="shared" si="12"/>
        <v>0</v>
      </c>
      <c r="G23" s="36">
        <f t="shared" si="12"/>
        <v>0</v>
      </c>
      <c r="H23" s="36">
        <f t="shared" si="12"/>
        <v>0</v>
      </c>
      <c r="I23" s="36">
        <f t="shared" si="12"/>
        <v>0</v>
      </c>
      <c r="J23" s="36">
        <f t="shared" si="12"/>
        <v>0</v>
      </c>
      <c r="K23" s="36">
        <f t="shared" si="12"/>
        <v>0</v>
      </c>
      <c r="L23" s="36">
        <f t="shared" si="12"/>
        <v>0</v>
      </c>
      <c r="M23" s="36">
        <f t="shared" si="12"/>
        <v>0</v>
      </c>
      <c r="N23" s="36">
        <f t="shared" si="12"/>
        <v>0</v>
      </c>
      <c r="O23" s="36">
        <f t="shared" si="12"/>
        <v>0</v>
      </c>
      <c r="P23" s="36">
        <f t="shared" si="12"/>
        <v>0</v>
      </c>
      <c r="Q23" s="36">
        <f t="shared" si="12"/>
        <v>0</v>
      </c>
      <c r="R23" s="36">
        <f t="shared" si="12"/>
        <v>0</v>
      </c>
      <c r="S23" s="36">
        <f t="shared" si="12"/>
        <v>0</v>
      </c>
      <c r="T23" s="36">
        <f t="shared" si="12"/>
        <v>0</v>
      </c>
      <c r="U23" s="36">
        <f t="shared" si="12"/>
        <v>0</v>
      </c>
      <c r="V23" s="36">
        <f t="shared" si="12"/>
        <v>0</v>
      </c>
      <c r="W23" s="36">
        <f t="shared" si="12"/>
        <v>0</v>
      </c>
    </row>
    <row r="24" spans="1:24" x14ac:dyDescent="0.25">
      <c r="A24" s="53" t="str">
        <f>'Op Ex'!B18</f>
        <v>Service Amenities</v>
      </c>
      <c r="B24" s="146">
        <v>0</v>
      </c>
      <c r="C24" s="5"/>
      <c r="D24" s="36">
        <f>'Op Ex'!C18</f>
        <v>0</v>
      </c>
      <c r="E24" s="36">
        <f t="shared" si="13"/>
        <v>0</v>
      </c>
      <c r="F24" s="36">
        <f t="shared" si="12"/>
        <v>0</v>
      </c>
      <c r="G24" s="36">
        <f t="shared" si="12"/>
        <v>0</v>
      </c>
      <c r="H24" s="36">
        <f t="shared" si="12"/>
        <v>0</v>
      </c>
      <c r="I24" s="36">
        <f t="shared" si="12"/>
        <v>0</v>
      </c>
      <c r="J24" s="36">
        <f t="shared" si="12"/>
        <v>0</v>
      </c>
      <c r="K24" s="36">
        <f t="shared" si="12"/>
        <v>0</v>
      </c>
      <c r="L24" s="36">
        <f t="shared" si="12"/>
        <v>0</v>
      </c>
      <c r="M24" s="36">
        <f t="shared" si="12"/>
        <v>0</v>
      </c>
      <c r="N24" s="36">
        <f t="shared" si="12"/>
        <v>0</v>
      </c>
      <c r="O24" s="36">
        <f t="shared" si="12"/>
        <v>0</v>
      </c>
      <c r="P24" s="36">
        <f t="shared" si="12"/>
        <v>0</v>
      </c>
      <c r="Q24" s="36">
        <f t="shared" si="12"/>
        <v>0</v>
      </c>
      <c r="R24" s="36">
        <f t="shared" si="12"/>
        <v>0</v>
      </c>
      <c r="S24" s="36">
        <f t="shared" si="12"/>
        <v>0</v>
      </c>
      <c r="T24" s="36">
        <f t="shared" si="12"/>
        <v>0</v>
      </c>
      <c r="U24" s="36">
        <f t="shared" si="12"/>
        <v>0</v>
      </c>
      <c r="V24" s="36">
        <f t="shared" si="12"/>
        <v>0</v>
      </c>
      <c r="W24" s="36">
        <f t="shared" si="12"/>
        <v>0</v>
      </c>
    </row>
    <row r="25" spans="1:24" x14ac:dyDescent="0.25">
      <c r="A25" s="53" t="str">
        <f>'Op Ex'!B19</f>
        <v>Other (Specify)</v>
      </c>
      <c r="B25" s="146">
        <v>0</v>
      </c>
      <c r="C25" s="5"/>
      <c r="D25" s="36">
        <f>'Op Ex'!C19</f>
        <v>0</v>
      </c>
      <c r="E25" s="36">
        <f t="shared" si="13"/>
        <v>0</v>
      </c>
      <c r="F25" s="36">
        <f t="shared" si="12"/>
        <v>0</v>
      </c>
      <c r="G25" s="36">
        <f t="shared" si="12"/>
        <v>0</v>
      </c>
      <c r="H25" s="36">
        <f t="shared" si="12"/>
        <v>0</v>
      </c>
      <c r="I25" s="36">
        <f t="shared" si="12"/>
        <v>0</v>
      </c>
      <c r="J25" s="36">
        <f t="shared" si="12"/>
        <v>0</v>
      </c>
      <c r="K25" s="36">
        <f t="shared" si="12"/>
        <v>0</v>
      </c>
      <c r="L25" s="36">
        <f t="shared" si="12"/>
        <v>0</v>
      </c>
      <c r="M25" s="36">
        <f t="shared" si="12"/>
        <v>0</v>
      </c>
      <c r="N25" s="36">
        <f t="shared" si="12"/>
        <v>0</v>
      </c>
      <c r="O25" s="36">
        <f t="shared" si="12"/>
        <v>0</v>
      </c>
      <c r="P25" s="36">
        <f t="shared" si="12"/>
        <v>0</v>
      </c>
      <c r="Q25" s="36">
        <f t="shared" si="12"/>
        <v>0</v>
      </c>
      <c r="R25" s="36">
        <f t="shared" si="12"/>
        <v>0</v>
      </c>
      <c r="S25" s="36">
        <f t="shared" si="12"/>
        <v>0</v>
      </c>
      <c r="T25" s="36">
        <f t="shared" si="12"/>
        <v>0</v>
      </c>
      <c r="U25" s="36">
        <f t="shared" si="12"/>
        <v>0</v>
      </c>
      <c r="V25" s="36">
        <f t="shared" si="12"/>
        <v>0</v>
      </c>
      <c r="W25" s="36">
        <f t="shared" si="12"/>
        <v>0</v>
      </c>
    </row>
    <row r="26" spans="1:24" x14ac:dyDescent="0.25">
      <c r="A26" s="53" t="str">
        <f>'Op Ex'!B20</f>
        <v>Replacement Reserves</v>
      </c>
      <c r="B26" s="147">
        <v>0.03</v>
      </c>
      <c r="C26" s="79"/>
      <c r="D26" s="80">
        <f>'Op Ex'!C20</f>
        <v>0</v>
      </c>
      <c r="E26" s="80">
        <f t="shared" si="13"/>
        <v>0</v>
      </c>
      <c r="F26" s="80">
        <f t="shared" si="12"/>
        <v>0</v>
      </c>
      <c r="G26" s="80">
        <f t="shared" si="12"/>
        <v>0</v>
      </c>
      <c r="H26" s="80">
        <f t="shared" si="12"/>
        <v>0</v>
      </c>
      <c r="I26" s="80">
        <f t="shared" si="12"/>
        <v>0</v>
      </c>
      <c r="J26" s="80">
        <f t="shared" si="12"/>
        <v>0</v>
      </c>
      <c r="K26" s="80">
        <f t="shared" si="12"/>
        <v>0</v>
      </c>
      <c r="L26" s="80">
        <f t="shared" si="12"/>
        <v>0</v>
      </c>
      <c r="M26" s="80">
        <f t="shared" si="12"/>
        <v>0</v>
      </c>
      <c r="N26" s="80">
        <f t="shared" si="12"/>
        <v>0</v>
      </c>
      <c r="O26" s="80">
        <f t="shared" si="12"/>
        <v>0</v>
      </c>
      <c r="P26" s="80">
        <f t="shared" si="12"/>
        <v>0</v>
      </c>
      <c r="Q26" s="80">
        <f t="shared" si="12"/>
        <v>0</v>
      </c>
      <c r="R26" s="80">
        <f t="shared" si="12"/>
        <v>0</v>
      </c>
      <c r="S26" s="80">
        <f t="shared" si="12"/>
        <v>0</v>
      </c>
      <c r="T26" s="80">
        <f t="shared" si="12"/>
        <v>0</v>
      </c>
      <c r="U26" s="80">
        <f t="shared" si="12"/>
        <v>0</v>
      </c>
      <c r="V26" s="80">
        <f t="shared" si="12"/>
        <v>0</v>
      </c>
      <c r="W26" s="80">
        <f t="shared" si="12"/>
        <v>0</v>
      </c>
    </row>
    <row r="27" spans="1:24" x14ac:dyDescent="0.25">
      <c r="A27" s="83" t="s">
        <v>107</v>
      </c>
      <c r="B27" s="63"/>
      <c r="C27" s="5"/>
      <c r="D27" s="58">
        <f>SUM(D19:D26)</f>
        <v>0</v>
      </c>
      <c r="E27" s="58">
        <f t="shared" ref="E27:W27" si="14">SUM(E19:E26)</f>
        <v>0</v>
      </c>
      <c r="F27" s="58">
        <f t="shared" si="14"/>
        <v>0</v>
      </c>
      <c r="G27" s="58">
        <f t="shared" si="14"/>
        <v>0</v>
      </c>
      <c r="H27" s="58">
        <f t="shared" si="14"/>
        <v>0</v>
      </c>
      <c r="I27" s="58">
        <f t="shared" si="14"/>
        <v>0</v>
      </c>
      <c r="J27" s="58">
        <f t="shared" si="14"/>
        <v>0</v>
      </c>
      <c r="K27" s="58">
        <f t="shared" si="14"/>
        <v>0</v>
      </c>
      <c r="L27" s="58">
        <f t="shared" si="14"/>
        <v>0</v>
      </c>
      <c r="M27" s="58">
        <f t="shared" si="14"/>
        <v>0</v>
      </c>
      <c r="N27" s="58">
        <f t="shared" si="14"/>
        <v>0</v>
      </c>
      <c r="O27" s="58">
        <f t="shared" si="14"/>
        <v>0</v>
      </c>
      <c r="P27" s="58">
        <f t="shared" si="14"/>
        <v>0</v>
      </c>
      <c r="Q27" s="58">
        <f t="shared" si="14"/>
        <v>0</v>
      </c>
      <c r="R27" s="58">
        <f t="shared" si="14"/>
        <v>0</v>
      </c>
      <c r="S27" s="58">
        <f t="shared" si="14"/>
        <v>0</v>
      </c>
      <c r="T27" s="58">
        <f t="shared" si="14"/>
        <v>0</v>
      </c>
      <c r="U27" s="58">
        <f t="shared" si="14"/>
        <v>0</v>
      </c>
      <c r="V27" s="58">
        <f t="shared" si="14"/>
        <v>0</v>
      </c>
      <c r="W27" s="58">
        <f t="shared" si="14"/>
        <v>0</v>
      </c>
    </row>
    <row r="28" spans="1:24" x14ac:dyDescent="0.25">
      <c r="A28" s="62"/>
      <c r="B28" s="60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4" s="3" customFormat="1" ht="15.75" thickBot="1" x14ac:dyDescent="0.3">
      <c r="A29" s="54" t="s">
        <v>129</v>
      </c>
      <c r="B29" s="63"/>
      <c r="C29" s="65"/>
      <c r="D29" s="85">
        <f>D16-D27</f>
        <v>0</v>
      </c>
      <c r="E29" s="85">
        <f t="shared" ref="E29:W29" si="15">E16-E27</f>
        <v>0</v>
      </c>
      <c r="F29" s="85">
        <f t="shared" si="15"/>
        <v>0</v>
      </c>
      <c r="G29" s="85">
        <f t="shared" si="15"/>
        <v>0</v>
      </c>
      <c r="H29" s="85">
        <f t="shared" si="15"/>
        <v>0</v>
      </c>
      <c r="I29" s="85">
        <f t="shared" si="15"/>
        <v>0</v>
      </c>
      <c r="J29" s="85">
        <f t="shared" si="15"/>
        <v>0</v>
      </c>
      <c r="K29" s="85">
        <f t="shared" si="15"/>
        <v>0</v>
      </c>
      <c r="L29" s="85">
        <f t="shared" si="15"/>
        <v>0</v>
      </c>
      <c r="M29" s="85">
        <f t="shared" si="15"/>
        <v>0</v>
      </c>
      <c r="N29" s="85">
        <f t="shared" si="15"/>
        <v>0</v>
      </c>
      <c r="O29" s="85">
        <f t="shared" si="15"/>
        <v>0</v>
      </c>
      <c r="P29" s="85">
        <f t="shared" si="15"/>
        <v>0</v>
      </c>
      <c r="Q29" s="85">
        <f t="shared" si="15"/>
        <v>0</v>
      </c>
      <c r="R29" s="85">
        <f t="shared" si="15"/>
        <v>0</v>
      </c>
      <c r="S29" s="85">
        <f t="shared" si="15"/>
        <v>0</v>
      </c>
      <c r="T29" s="85">
        <f t="shared" si="15"/>
        <v>0</v>
      </c>
      <c r="U29" s="85">
        <f t="shared" si="15"/>
        <v>0</v>
      </c>
      <c r="V29" s="85">
        <f t="shared" si="15"/>
        <v>0</v>
      </c>
      <c r="W29" s="85">
        <f t="shared" si="15"/>
        <v>0</v>
      </c>
    </row>
    <row r="30" spans="1:24" ht="15.75" thickTop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4" x14ac:dyDescent="0.25">
      <c r="A31" s="54" t="s">
        <v>112</v>
      </c>
      <c r="B31" s="5"/>
      <c r="C31" s="65" t="s">
        <v>108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4" x14ac:dyDescent="0.25">
      <c r="A32" s="53" t="s">
        <v>67</v>
      </c>
      <c r="B32" s="106" t="str">
        <f>'Sources&amp;Uses'!F26</f>
        <v>Name Source</v>
      </c>
      <c r="C32" s="5"/>
      <c r="D32" s="59">
        <f>IF(D$3&lt;='Sources&amp;Uses'!$H$26,-'Sources&amp;Uses'!$L$26,0)</f>
        <v>0</v>
      </c>
      <c r="E32" s="59">
        <f>IF(E3&lt;='Sources&amp;Uses'!$H$26,-'Sources&amp;Uses'!$L$26,0)</f>
        <v>0</v>
      </c>
      <c r="F32" s="59">
        <f>IF(F3&lt;='Sources&amp;Uses'!$H$26,-'Sources&amp;Uses'!$L$26,0)</f>
        <v>0</v>
      </c>
      <c r="G32" s="59">
        <f>IF(G3&lt;='Sources&amp;Uses'!$H$26,-'Sources&amp;Uses'!$L$26,0)</f>
        <v>0</v>
      </c>
      <c r="H32" s="59">
        <f>IF(H3&lt;='Sources&amp;Uses'!$H$26,-'Sources&amp;Uses'!$L$26,0)</f>
        <v>0</v>
      </c>
      <c r="I32" s="59">
        <f>IF(I3&lt;='Sources&amp;Uses'!$H$26,-'Sources&amp;Uses'!$L$26,0)</f>
        <v>0</v>
      </c>
      <c r="J32" s="59">
        <f>IF(J3&lt;='Sources&amp;Uses'!$H$26,-'Sources&amp;Uses'!$L$26,0)</f>
        <v>0</v>
      </c>
      <c r="K32" s="59">
        <f>IF(K3&lt;='Sources&amp;Uses'!$H$26,-'Sources&amp;Uses'!$L$26,0)</f>
        <v>0</v>
      </c>
      <c r="L32" s="59">
        <f>IF(L3&lt;='Sources&amp;Uses'!$H$26,-'Sources&amp;Uses'!$L$26,0)</f>
        <v>0</v>
      </c>
      <c r="M32" s="59">
        <f>IF(M3&lt;='Sources&amp;Uses'!$H$26,-'Sources&amp;Uses'!$L$26,0)</f>
        <v>0</v>
      </c>
      <c r="N32" s="59">
        <f>IF(N3&lt;='Sources&amp;Uses'!$H$26,-'Sources&amp;Uses'!$L$26,0)</f>
        <v>0</v>
      </c>
      <c r="O32" s="59">
        <f>IF(O3&lt;='Sources&amp;Uses'!$H$26,-'Sources&amp;Uses'!$L$26,0)</f>
        <v>0</v>
      </c>
      <c r="P32" s="59">
        <f>IF(P3&lt;='Sources&amp;Uses'!$H$26,-'Sources&amp;Uses'!$L$26,0)</f>
        <v>0</v>
      </c>
      <c r="Q32" s="59">
        <f>IF(Q3&lt;='Sources&amp;Uses'!$H$26,-'Sources&amp;Uses'!$L$26,0)</f>
        <v>0</v>
      </c>
      <c r="R32" s="59">
        <f>IF(R3&lt;='Sources&amp;Uses'!$H$26,-'Sources&amp;Uses'!$L$26,0)</f>
        <v>0</v>
      </c>
      <c r="S32" s="59">
        <f>IF(S3&lt;='Sources&amp;Uses'!$H$26,-'Sources&amp;Uses'!$L$26,0)</f>
        <v>0</v>
      </c>
      <c r="T32" s="59">
        <f>IF(T3&lt;='Sources&amp;Uses'!$H$26,-'Sources&amp;Uses'!$L$26,0)</f>
        <v>0</v>
      </c>
      <c r="U32" s="59">
        <f>IF(U3&lt;='Sources&amp;Uses'!$H$26,-'Sources&amp;Uses'!$L$26,0)</f>
        <v>0</v>
      </c>
      <c r="V32" s="59">
        <f>IF(V3&lt;='Sources&amp;Uses'!$H$26,-'Sources&amp;Uses'!$L$26,0)</f>
        <v>0</v>
      </c>
      <c r="W32" s="59">
        <f>IF(W3&lt;='Sources&amp;Uses'!$H$26,-'Sources&amp;Uses'!$L$26,0)</f>
        <v>0</v>
      </c>
      <c r="X32" s="13"/>
    </row>
    <row r="33" spans="1:24" x14ac:dyDescent="0.25">
      <c r="A33" s="53" t="s">
        <v>110</v>
      </c>
      <c r="B33" s="106"/>
      <c r="C33" s="5"/>
      <c r="D33" s="86">
        <f>IFERROR(D29/-D32,0)</f>
        <v>0</v>
      </c>
      <c r="E33" s="86">
        <f>IFERROR(E29/-E32,0)</f>
        <v>0</v>
      </c>
      <c r="F33" s="86">
        <f t="shared" ref="F33:N33" si="16">IFERROR(F29/-F32,0)</f>
        <v>0</v>
      </c>
      <c r="G33" s="86">
        <f t="shared" si="16"/>
        <v>0</v>
      </c>
      <c r="H33" s="86">
        <f t="shared" si="16"/>
        <v>0</v>
      </c>
      <c r="I33" s="86">
        <f t="shared" si="16"/>
        <v>0</v>
      </c>
      <c r="J33" s="86">
        <f t="shared" si="16"/>
        <v>0</v>
      </c>
      <c r="K33" s="86">
        <f t="shared" si="16"/>
        <v>0</v>
      </c>
      <c r="L33" s="86">
        <f t="shared" si="16"/>
        <v>0</v>
      </c>
      <c r="M33" s="86">
        <f t="shared" si="16"/>
        <v>0</v>
      </c>
      <c r="N33" s="86">
        <f t="shared" si="16"/>
        <v>0</v>
      </c>
      <c r="O33" s="86">
        <f t="shared" ref="O33" si="17">IFERROR(O29/-O32,0)</f>
        <v>0</v>
      </c>
      <c r="P33" s="86">
        <f t="shared" ref="P33" si="18">IFERROR(P29/-P32,0)</f>
        <v>0</v>
      </c>
      <c r="Q33" s="86">
        <f t="shared" ref="Q33" si="19">IFERROR(Q29/-Q32,0)</f>
        <v>0</v>
      </c>
      <c r="R33" s="86">
        <f t="shared" ref="R33" si="20">IFERROR(R29/-R32,0)</f>
        <v>0</v>
      </c>
      <c r="S33" s="86">
        <f t="shared" ref="S33" si="21">IFERROR(S29/-S32,0)</f>
        <v>0</v>
      </c>
      <c r="T33" s="86">
        <f t="shared" ref="T33" si="22">IFERROR(T29/-T32,0)</f>
        <v>0</v>
      </c>
      <c r="U33" s="86">
        <f t="shared" ref="U33" si="23">IFERROR(U29/-U32,0)</f>
        <v>0</v>
      </c>
      <c r="V33" s="86">
        <f t="shared" ref="V33" si="24">IFERROR(V29/-V32,0)</f>
        <v>0</v>
      </c>
      <c r="W33" s="86">
        <f t="shared" ref="W33" si="25">IFERROR(W29/-W32,0)</f>
        <v>0</v>
      </c>
    </row>
    <row r="34" spans="1:24" x14ac:dyDescent="0.25">
      <c r="A34" s="53"/>
      <c r="B34" s="106"/>
      <c r="C34" s="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</row>
    <row r="35" spans="1:24" x14ac:dyDescent="0.25">
      <c r="A35" s="151" t="s">
        <v>168</v>
      </c>
      <c r="B35" s="106" t="str">
        <f>'Sources&amp;Uses'!F$27</f>
        <v>RHF Loan (Affordable Only) Option 1</v>
      </c>
      <c r="C35" s="36"/>
      <c r="D35" s="59">
        <f>-'Sources&amp;Uses'!$J$27*'Sources&amp;Uses'!$G$27</f>
        <v>0</v>
      </c>
      <c r="E35" s="59">
        <f>-'Sources&amp;Uses'!$J$27*'Sources&amp;Uses'!$G$27</f>
        <v>0</v>
      </c>
      <c r="F35" s="59">
        <f>-'Sources&amp;Uses'!$J$27*'Sources&amp;Uses'!$G$27</f>
        <v>0</v>
      </c>
      <c r="G35" s="59">
        <f>IF(G$3&lt;='Sources&amp;Uses'!$H$27,-'Sources&amp;Uses'!$L$27,0)</f>
        <v>0</v>
      </c>
      <c r="H35" s="59">
        <f>IF(H$3&lt;='Sources&amp;Uses'!$H$27,-'Sources&amp;Uses'!$L$27,0)</f>
        <v>0</v>
      </c>
      <c r="I35" s="59">
        <f>IF(I$3&lt;='Sources&amp;Uses'!$H$27,-'Sources&amp;Uses'!$L$27,0)</f>
        <v>0</v>
      </c>
      <c r="J35" s="59">
        <f>IF(J$3&lt;='Sources&amp;Uses'!$H$27,-'Sources&amp;Uses'!$L$27,0)</f>
        <v>0</v>
      </c>
      <c r="K35" s="59">
        <f>IF(K$3&lt;='Sources&amp;Uses'!$H$27,-'Sources&amp;Uses'!$L$27,0)</f>
        <v>0</v>
      </c>
      <c r="L35" s="59">
        <f>IF(L$3&lt;='Sources&amp;Uses'!$H$27,-'Sources&amp;Uses'!$L$27,0)</f>
        <v>0</v>
      </c>
      <c r="M35" s="59">
        <f>IF(M$3&lt;='Sources&amp;Uses'!$H$27,-'Sources&amp;Uses'!$L$27,0)</f>
        <v>0</v>
      </c>
      <c r="N35" s="59">
        <f>IF(N$3&lt;='Sources&amp;Uses'!$H$27,-'Sources&amp;Uses'!$L$27,0)</f>
        <v>0</v>
      </c>
      <c r="O35" s="59">
        <f>IF(O$3&lt;='Sources&amp;Uses'!$H$27,-'Sources&amp;Uses'!$L$27,0)</f>
        <v>0</v>
      </c>
      <c r="P35" s="59">
        <f>IF(P$3&lt;='Sources&amp;Uses'!$H$27,-'Sources&amp;Uses'!$L$27,0)</f>
        <v>0</v>
      </c>
      <c r="Q35" s="59">
        <f>IF(Q$3&lt;='Sources&amp;Uses'!$H$27,-'Sources&amp;Uses'!$L$27,0)</f>
        <v>0</v>
      </c>
      <c r="R35" s="59">
        <f>IF(R$3&lt;='Sources&amp;Uses'!$H$27,-'Sources&amp;Uses'!$L$27,0)</f>
        <v>0</v>
      </c>
      <c r="S35" s="59">
        <f>IF(S$3&lt;='Sources&amp;Uses'!$H$27,-'Sources&amp;Uses'!$L$27,0)</f>
        <v>0</v>
      </c>
      <c r="T35" s="59">
        <f>IF(T$3&lt;='Sources&amp;Uses'!$H$27,-'Sources&amp;Uses'!$L$27,0)</f>
        <v>0</v>
      </c>
      <c r="U35" s="59">
        <f>IF(U$3&lt;='Sources&amp;Uses'!$H$27,-'Sources&amp;Uses'!$L$27,0)</f>
        <v>0</v>
      </c>
      <c r="V35" s="59">
        <f>IF(V$3&lt;='Sources&amp;Uses'!$H$27,-'Sources&amp;Uses'!$L$27,0)</f>
        <v>0</v>
      </c>
      <c r="W35" s="59">
        <f>IF(W$3&lt;='Sources&amp;Uses'!$H$27,-'Sources&amp;Uses'!$L$27,0)</f>
        <v>0</v>
      </c>
    </row>
    <row r="36" spans="1:24" x14ac:dyDescent="0.25">
      <c r="A36" s="53" t="s">
        <v>159</v>
      </c>
      <c r="B36" s="106"/>
      <c r="C36" s="36"/>
      <c r="D36" s="59">
        <f>-'Sources&amp;Uses'!$J$27*'Sources&amp;Uses'!$G$27</f>
        <v>0</v>
      </c>
      <c r="E36" s="59">
        <f>-'Sources&amp;Uses'!$J$27*'Sources&amp;Uses'!$G$27</f>
        <v>0</v>
      </c>
      <c r="F36" s="59">
        <f>-'Sources&amp;Uses'!$J$27*'Sources&amp;Uses'!$G$27</f>
        <v>0</v>
      </c>
      <c r="G36" s="59">
        <f>IFERROR(CUMIPMT('Sources&amp;Uses'!$J$27/12,'Sources&amp;Uses'!$I$27*12,'Sources&amp;Uses'!$G$27,D$3*12-11,D$3*12,0),0)</f>
        <v>0</v>
      </c>
      <c r="H36" s="59">
        <f>IFERROR(CUMIPMT('Sources&amp;Uses'!$J$27/12,'Sources&amp;Uses'!$I$27*12,'Sources&amp;Uses'!$G$27,E3*12-11,E3*12,0),0)</f>
        <v>0</v>
      </c>
      <c r="I36" s="59">
        <f>IFERROR(CUMIPMT('Sources&amp;Uses'!$J$27/12,'Sources&amp;Uses'!$I$27*12,'Sources&amp;Uses'!$G$27,F3*12-11,F3*12,0),0)</f>
        <v>0</v>
      </c>
      <c r="J36" s="59">
        <f>IFERROR(CUMIPMT('Sources&amp;Uses'!$J$27/12,'Sources&amp;Uses'!$I$27*12,'Sources&amp;Uses'!$G$27,G3*12-11,G3*12,0),0)</f>
        <v>0</v>
      </c>
      <c r="K36" s="59">
        <f>IFERROR(CUMIPMT('Sources&amp;Uses'!$J$27/12,'Sources&amp;Uses'!$I$27*12,'Sources&amp;Uses'!$G$27,H3*12-11,H3*12,0),0)</f>
        <v>0</v>
      </c>
      <c r="L36" s="59">
        <f>IFERROR(CUMIPMT('Sources&amp;Uses'!$J$27/12,'Sources&amp;Uses'!$I$27*12,'Sources&amp;Uses'!$G$27,I3*12-11,I3*12,0),0)</f>
        <v>0</v>
      </c>
      <c r="M36" s="59">
        <f>IFERROR(CUMIPMT('Sources&amp;Uses'!$J$27/12,'Sources&amp;Uses'!$I$27*12,'Sources&amp;Uses'!$G$27,J3*12-11,J3*12,0),0)</f>
        <v>0</v>
      </c>
      <c r="N36" s="59">
        <f>IFERROR(CUMIPMT('Sources&amp;Uses'!$J$27/12,'Sources&amp;Uses'!$I$27*12,'Sources&amp;Uses'!$G$27,K3*12-11,K3*12,0),0)</f>
        <v>0</v>
      </c>
      <c r="O36" s="59">
        <f>IFERROR(CUMIPMT('Sources&amp;Uses'!$J$27/12,'Sources&amp;Uses'!$I$27*12,'Sources&amp;Uses'!$G$27,L3*12-11,L3*12,0),0)</f>
        <v>0</v>
      </c>
      <c r="P36" s="59">
        <f>IFERROR(CUMIPMT('Sources&amp;Uses'!$J$27/12,'Sources&amp;Uses'!$I$27*12,'Sources&amp;Uses'!$G$27,M3*12-11,M3*12,0),0)</f>
        <v>0</v>
      </c>
      <c r="Q36" s="59">
        <f>IFERROR(CUMIPMT('Sources&amp;Uses'!$J$27/12,'Sources&amp;Uses'!$I$27*12,'Sources&amp;Uses'!$G$27,N3*12-11,N3*12,0),0)</f>
        <v>0</v>
      </c>
      <c r="R36" s="59">
        <f>IFERROR(CUMIPMT('Sources&amp;Uses'!$J$27/12,'Sources&amp;Uses'!$I$27*12,'Sources&amp;Uses'!$G$27,O3*12-11,O3*12,0),0)</f>
        <v>0</v>
      </c>
      <c r="S36" s="59">
        <f>IFERROR(CUMIPMT('Sources&amp;Uses'!$J$27/12,'Sources&amp;Uses'!$I$27*12,'Sources&amp;Uses'!$G$27,P3*12-11,P3*12,0),0)</f>
        <v>0</v>
      </c>
      <c r="T36" s="152">
        <v>0</v>
      </c>
      <c r="U36" s="152">
        <v>0</v>
      </c>
      <c r="V36" s="152">
        <v>0</v>
      </c>
      <c r="W36" s="152">
        <v>0</v>
      </c>
      <c r="X36" s="13">
        <f>SUM(D36:W36)</f>
        <v>0</v>
      </c>
    </row>
    <row r="37" spans="1:24" x14ac:dyDescent="0.25">
      <c r="A37" s="53" t="s">
        <v>160</v>
      </c>
      <c r="B37" s="106"/>
      <c r="C37" s="36"/>
      <c r="D37" s="59">
        <f>D35-D36</f>
        <v>0</v>
      </c>
      <c r="E37" s="59">
        <f t="shared" ref="E37:W37" si="26">E35-E36</f>
        <v>0</v>
      </c>
      <c r="F37" s="59">
        <f t="shared" si="26"/>
        <v>0</v>
      </c>
      <c r="G37" s="59">
        <f t="shared" si="26"/>
        <v>0</v>
      </c>
      <c r="H37" s="59">
        <f t="shared" si="26"/>
        <v>0</v>
      </c>
      <c r="I37" s="59">
        <f t="shared" si="26"/>
        <v>0</v>
      </c>
      <c r="J37" s="59">
        <f t="shared" si="26"/>
        <v>0</v>
      </c>
      <c r="K37" s="59">
        <f t="shared" si="26"/>
        <v>0</v>
      </c>
      <c r="L37" s="59">
        <f t="shared" si="26"/>
        <v>0</v>
      </c>
      <c r="M37" s="59">
        <f t="shared" si="26"/>
        <v>0</v>
      </c>
      <c r="N37" s="59">
        <f t="shared" si="26"/>
        <v>0</v>
      </c>
      <c r="O37" s="59">
        <f t="shared" si="26"/>
        <v>0</v>
      </c>
      <c r="P37" s="59">
        <f t="shared" si="26"/>
        <v>0</v>
      </c>
      <c r="Q37" s="59">
        <f t="shared" si="26"/>
        <v>0</v>
      </c>
      <c r="R37" s="59">
        <f t="shared" si="26"/>
        <v>0</v>
      </c>
      <c r="S37" s="59">
        <f t="shared" ref="S37" si="27">S35-S36</f>
        <v>0</v>
      </c>
      <c r="T37" s="59">
        <f t="shared" si="26"/>
        <v>0</v>
      </c>
      <c r="U37" s="59">
        <f t="shared" si="26"/>
        <v>0</v>
      </c>
      <c r="V37" s="59">
        <f t="shared" si="26"/>
        <v>0</v>
      </c>
      <c r="W37" s="59">
        <f t="shared" si="26"/>
        <v>0</v>
      </c>
      <c r="X37" s="13">
        <f>SUM(D37:W37)</f>
        <v>0</v>
      </c>
    </row>
    <row r="38" spans="1:24" x14ac:dyDescent="0.25">
      <c r="A38" s="53" t="s">
        <v>146</v>
      </c>
      <c r="B38" s="106"/>
      <c r="C38" s="5"/>
      <c r="D38" s="86">
        <f>IF(D35=0,0,(D29/-(D32+D35)))</f>
        <v>0</v>
      </c>
      <c r="E38" s="86">
        <f t="shared" ref="E38:W38" si="28">IF(E35=0,0,(E29/-(E32+E35)))</f>
        <v>0</v>
      </c>
      <c r="F38" s="86">
        <f t="shared" si="28"/>
        <v>0</v>
      </c>
      <c r="G38" s="86">
        <f>IF(G35=0,0,(G$29/-(G32+G35)))</f>
        <v>0</v>
      </c>
      <c r="H38" s="86">
        <f t="shared" si="28"/>
        <v>0</v>
      </c>
      <c r="I38" s="86">
        <f t="shared" si="28"/>
        <v>0</v>
      </c>
      <c r="J38" s="86">
        <f t="shared" si="28"/>
        <v>0</v>
      </c>
      <c r="K38" s="86">
        <f t="shared" si="28"/>
        <v>0</v>
      </c>
      <c r="L38" s="86">
        <f t="shared" si="28"/>
        <v>0</v>
      </c>
      <c r="M38" s="86">
        <f t="shared" si="28"/>
        <v>0</v>
      </c>
      <c r="N38" s="86">
        <f t="shared" si="28"/>
        <v>0</v>
      </c>
      <c r="O38" s="86">
        <f t="shared" si="28"/>
        <v>0</v>
      </c>
      <c r="P38" s="86">
        <f t="shared" si="28"/>
        <v>0</v>
      </c>
      <c r="Q38" s="86">
        <f t="shared" si="28"/>
        <v>0</v>
      </c>
      <c r="R38" s="86">
        <f t="shared" si="28"/>
        <v>0</v>
      </c>
      <c r="S38" s="86">
        <f t="shared" si="28"/>
        <v>0</v>
      </c>
      <c r="T38" s="86">
        <f t="shared" si="28"/>
        <v>0</v>
      </c>
      <c r="U38" s="86">
        <f t="shared" si="28"/>
        <v>0</v>
      </c>
      <c r="V38" s="86">
        <f t="shared" si="28"/>
        <v>0</v>
      </c>
      <c r="W38" s="86">
        <f t="shared" si="28"/>
        <v>0</v>
      </c>
    </row>
    <row r="39" spans="1:24" x14ac:dyDescent="0.25">
      <c r="A39" s="53"/>
      <c r="B39" s="10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4" x14ac:dyDescent="0.25">
      <c r="A40" s="151" t="s">
        <v>169</v>
      </c>
      <c r="B40" s="106" t="str">
        <f>'Sources&amp;Uses'!F$28</f>
        <v>RHF Loan (Affordable Only) Option 2</v>
      </c>
      <c r="C40" s="5"/>
      <c r="D40" s="59">
        <f>IF(D$3&lt;='Sources&amp;Uses'!$H$28,-'Sources&amp;Uses'!$L$28,0)</f>
        <v>0</v>
      </c>
      <c r="E40" s="59">
        <f>IF(E$3&lt;='Sources&amp;Uses'!$H$28,-'Sources&amp;Uses'!$L$28,0)</f>
        <v>0</v>
      </c>
      <c r="F40" s="59">
        <f>IF(F$3&lt;='Sources&amp;Uses'!$H$28,-'Sources&amp;Uses'!$L$28,0)</f>
        <v>0</v>
      </c>
      <c r="G40" s="59">
        <f>IF(G$3&lt;='Sources&amp;Uses'!$H$28,-'Sources&amp;Uses'!$L$28,0)</f>
        <v>0</v>
      </c>
      <c r="H40" s="59">
        <f>IF(H$3&lt;='Sources&amp;Uses'!$H$28,-'Sources&amp;Uses'!$L$28,0)</f>
        <v>0</v>
      </c>
      <c r="I40" s="59">
        <f>IF(I$3&lt;='Sources&amp;Uses'!$H$28,-'Sources&amp;Uses'!$L$28,0)</f>
        <v>0</v>
      </c>
      <c r="J40" s="59">
        <f>IF(J$3&lt;='Sources&amp;Uses'!$H$28,-'Sources&amp;Uses'!$L$28,0)</f>
        <v>0</v>
      </c>
      <c r="K40" s="59">
        <f>IF(K$3&lt;='Sources&amp;Uses'!$H$28,-'Sources&amp;Uses'!$L$28,0)</f>
        <v>0</v>
      </c>
      <c r="L40" s="59">
        <f>IF(L$3&lt;='Sources&amp;Uses'!$H$28,-'Sources&amp;Uses'!$L$28,0)</f>
        <v>0</v>
      </c>
      <c r="M40" s="59">
        <f>IF(M$3&lt;='Sources&amp;Uses'!$H$28,-'Sources&amp;Uses'!$L$28,0)</f>
        <v>0</v>
      </c>
      <c r="N40" s="59">
        <f>IF(N$3&lt;='Sources&amp;Uses'!$H$28,-'Sources&amp;Uses'!$L$28,0)</f>
        <v>0</v>
      </c>
      <c r="O40" s="59">
        <f>IF(O$3&lt;='Sources&amp;Uses'!$H$28,-'Sources&amp;Uses'!$L$28,0)</f>
        <v>0</v>
      </c>
      <c r="P40" s="59">
        <f>IF(P$3&lt;='Sources&amp;Uses'!$H$28,-'Sources&amp;Uses'!$L$28,0)</f>
        <v>0</v>
      </c>
      <c r="Q40" s="59">
        <f>IF(Q$3&lt;='Sources&amp;Uses'!$H$28,-'Sources&amp;Uses'!$L$28,0)</f>
        <v>0</v>
      </c>
      <c r="R40" s="59">
        <f>IF(R$3&lt;='Sources&amp;Uses'!$H$28,-'Sources&amp;Uses'!$L$28,0)</f>
        <v>0</v>
      </c>
      <c r="S40" s="59">
        <f>IF(S$3&lt;='Sources&amp;Uses'!$H$28,-'Sources&amp;Uses'!$L$28,0)</f>
        <v>0</v>
      </c>
      <c r="T40" s="59">
        <f>IF(T$3&lt;='Sources&amp;Uses'!$H$28,-'Sources&amp;Uses'!$L$28,0)</f>
        <v>0</v>
      </c>
      <c r="U40" s="59">
        <f>IF(U$3&lt;='Sources&amp;Uses'!$H$28,-'Sources&amp;Uses'!$L$28,0)</f>
        <v>0</v>
      </c>
      <c r="V40" s="59">
        <f>IF(V$3&lt;='Sources&amp;Uses'!$H$28,-'Sources&amp;Uses'!$L$28,0)</f>
        <v>0</v>
      </c>
      <c r="W40" s="59">
        <f>IF(W$3&lt;='Sources&amp;Uses'!$H$28,-'Sources&amp;Uses'!$L$28,0)</f>
        <v>0</v>
      </c>
    </row>
    <row r="41" spans="1:24" x14ac:dyDescent="0.25">
      <c r="A41" s="53" t="s">
        <v>159</v>
      </c>
      <c r="B41" s="106"/>
      <c r="C41" s="5"/>
      <c r="D41" s="59">
        <f>IFERROR(CUMIPMT('Sources&amp;Uses'!$J$28/12,'Sources&amp;Uses'!$I$28*12,'Sources&amp;Uses'!$G$28,D$3*12-11,D$3*12,0),0)</f>
        <v>0</v>
      </c>
      <c r="E41" s="59">
        <f>IFERROR(CUMIPMT('Sources&amp;Uses'!$J$28/12,'Sources&amp;Uses'!$I$28*12,'Sources&amp;Uses'!$G$28,E$3*12-11,E$3*12,0),0)</f>
        <v>0</v>
      </c>
      <c r="F41" s="59">
        <f>IFERROR(CUMIPMT('Sources&amp;Uses'!$J$28/12,'Sources&amp;Uses'!$I$28*12,'Sources&amp;Uses'!$G$28,F$3*12-11,F$3*12,0),0)</f>
        <v>0</v>
      </c>
      <c r="G41" s="59">
        <f>IFERROR(CUMIPMT('Sources&amp;Uses'!$J$28/12,'Sources&amp;Uses'!$I$28*12,'Sources&amp;Uses'!$G$28,G$3*12-11,G$3*12,0),0)</f>
        <v>0</v>
      </c>
      <c r="H41" s="59">
        <f>IFERROR(CUMIPMT('Sources&amp;Uses'!$J$28/12,'Sources&amp;Uses'!$I$28*12,'Sources&amp;Uses'!$G$28,H$3*12-11,H$3*12,0),0)</f>
        <v>0</v>
      </c>
      <c r="I41" s="59">
        <f>IFERROR(CUMIPMT('Sources&amp;Uses'!$J$28/12,'Sources&amp;Uses'!$I$28*12,'Sources&amp;Uses'!$G$28,I$3*12-11,I$3*12,0),0)</f>
        <v>0</v>
      </c>
      <c r="J41" s="59">
        <f>IFERROR(CUMIPMT('Sources&amp;Uses'!$J$28/12,'Sources&amp;Uses'!$I$28*12,'Sources&amp;Uses'!$G$28,J$3*12-11,J$3*12,0),0)</f>
        <v>0</v>
      </c>
      <c r="K41" s="59">
        <f>IFERROR(CUMIPMT('Sources&amp;Uses'!$J$28/12,'Sources&amp;Uses'!$I$28*12,'Sources&amp;Uses'!$G$28,K$3*12-11,K$3*12,0),0)</f>
        <v>0</v>
      </c>
      <c r="L41" s="59">
        <f>IFERROR(CUMIPMT('Sources&amp;Uses'!$J$28/12,'Sources&amp;Uses'!$I$28*12,'Sources&amp;Uses'!$G$28,L$3*12-11,L$3*12,0),0)</f>
        <v>0</v>
      </c>
      <c r="M41" s="59">
        <f>IFERROR(CUMIPMT('Sources&amp;Uses'!$J$28/12,'Sources&amp;Uses'!$I$28*12,'Sources&amp;Uses'!$G$28,M$3*12-11,M$3*12,0),0)</f>
        <v>0</v>
      </c>
      <c r="N41" s="59">
        <f>IFERROR(CUMIPMT('Sources&amp;Uses'!$J$28/12,'Sources&amp;Uses'!$I$28*12,'Sources&amp;Uses'!$G$28,N$3*12-11,N$3*12,0),0)</f>
        <v>0</v>
      </c>
      <c r="O41" s="59">
        <f>IFERROR(CUMIPMT('Sources&amp;Uses'!$J$28/12,'Sources&amp;Uses'!$I$28*12,'Sources&amp;Uses'!$G$28,O$3*12-11,O$3*12,0),0)</f>
        <v>0</v>
      </c>
      <c r="P41" s="59">
        <f>IFERROR(CUMIPMT('Sources&amp;Uses'!$J$28/12,'Sources&amp;Uses'!$I$28*12,'Sources&amp;Uses'!$G$28,P$3*12-11,P$3*12,0),0)</f>
        <v>0</v>
      </c>
      <c r="Q41" s="59">
        <f>IFERROR(CUMIPMT('Sources&amp;Uses'!$J$28/12,'Sources&amp;Uses'!$I$28*12,'Sources&amp;Uses'!$G$28,Q$3*12-11,Q$3*12,0),0)</f>
        <v>0</v>
      </c>
      <c r="R41" s="59">
        <f>IFERROR(CUMIPMT('Sources&amp;Uses'!$J$28/12,'Sources&amp;Uses'!$I$28*12,'Sources&amp;Uses'!$G$28,R$3*12-11,R$3*12,0),0)</f>
        <v>0</v>
      </c>
      <c r="S41" s="59">
        <f>IFERROR(CUMIPMT('Sources&amp;Uses'!$J$28/12,'Sources&amp;Uses'!$I$28*12,'Sources&amp;Uses'!$G$28,S$3*12-11,S$3*12,0),0)</f>
        <v>0</v>
      </c>
      <c r="T41" s="152">
        <v>0</v>
      </c>
      <c r="U41" s="152">
        <v>0</v>
      </c>
      <c r="V41" s="152">
        <v>0</v>
      </c>
      <c r="W41" s="152">
        <v>0</v>
      </c>
      <c r="X41" s="13">
        <f>SUM(D41:W41)</f>
        <v>0</v>
      </c>
    </row>
    <row r="42" spans="1:24" x14ac:dyDescent="0.25">
      <c r="A42" s="53" t="s">
        <v>160</v>
      </c>
      <c r="B42" s="106"/>
      <c r="C42" s="5"/>
      <c r="D42" s="59">
        <f t="shared" ref="D42" si="29">D40-D41</f>
        <v>0</v>
      </c>
      <c r="E42" s="59">
        <f t="shared" ref="E42:H42" si="30">E40-E41</f>
        <v>0</v>
      </c>
      <c r="F42" s="59">
        <f t="shared" si="30"/>
        <v>0</v>
      </c>
      <c r="G42" s="59">
        <f t="shared" si="30"/>
        <v>0</v>
      </c>
      <c r="H42" s="59">
        <f t="shared" si="30"/>
        <v>0</v>
      </c>
      <c r="I42" s="59">
        <f t="shared" ref="I42:W42" si="31">I40-I41</f>
        <v>0</v>
      </c>
      <c r="J42" s="59">
        <f t="shared" si="31"/>
        <v>0</v>
      </c>
      <c r="K42" s="59">
        <f t="shared" si="31"/>
        <v>0</v>
      </c>
      <c r="L42" s="59">
        <f t="shared" si="31"/>
        <v>0</v>
      </c>
      <c r="M42" s="59">
        <f t="shared" si="31"/>
        <v>0</v>
      </c>
      <c r="N42" s="59">
        <f t="shared" si="31"/>
        <v>0</v>
      </c>
      <c r="O42" s="59">
        <f t="shared" si="31"/>
        <v>0</v>
      </c>
      <c r="P42" s="59">
        <f t="shared" si="31"/>
        <v>0</v>
      </c>
      <c r="Q42" s="59">
        <f t="shared" si="31"/>
        <v>0</v>
      </c>
      <c r="R42" s="59">
        <f t="shared" si="31"/>
        <v>0</v>
      </c>
      <c r="S42" s="59">
        <f t="shared" si="31"/>
        <v>0</v>
      </c>
      <c r="T42" s="59">
        <f t="shared" si="31"/>
        <v>0</v>
      </c>
      <c r="U42" s="59">
        <f t="shared" si="31"/>
        <v>0</v>
      </c>
      <c r="V42" s="59">
        <f t="shared" si="31"/>
        <v>0</v>
      </c>
      <c r="W42" s="59">
        <f t="shared" si="31"/>
        <v>0</v>
      </c>
      <c r="X42" s="13">
        <f>SUM(D42:W42)</f>
        <v>0</v>
      </c>
    </row>
    <row r="43" spans="1:24" x14ac:dyDescent="0.25">
      <c r="A43" s="53" t="s">
        <v>146</v>
      </c>
      <c r="B43" s="106"/>
      <c r="C43" s="5"/>
      <c r="D43" s="86">
        <f>IF(D40=0,0,(D$29/-(D$32+D35+D40)))</f>
        <v>0</v>
      </c>
      <c r="E43" s="86">
        <f t="shared" ref="E43:W43" si="32">IF(E40=0,0,(E$29/-(E$32+E35+E40)))</f>
        <v>0</v>
      </c>
      <c r="F43" s="86">
        <f t="shared" si="32"/>
        <v>0</v>
      </c>
      <c r="G43" s="86">
        <f t="shared" si="32"/>
        <v>0</v>
      </c>
      <c r="H43" s="86">
        <f t="shared" si="32"/>
        <v>0</v>
      </c>
      <c r="I43" s="86">
        <f t="shared" si="32"/>
        <v>0</v>
      </c>
      <c r="J43" s="86">
        <f t="shared" si="32"/>
        <v>0</v>
      </c>
      <c r="K43" s="86">
        <f t="shared" si="32"/>
        <v>0</v>
      </c>
      <c r="L43" s="86">
        <f t="shared" si="32"/>
        <v>0</v>
      </c>
      <c r="M43" s="86">
        <f t="shared" si="32"/>
        <v>0</v>
      </c>
      <c r="N43" s="86">
        <f t="shared" si="32"/>
        <v>0</v>
      </c>
      <c r="O43" s="86">
        <f t="shared" si="32"/>
        <v>0</v>
      </c>
      <c r="P43" s="86">
        <f t="shared" si="32"/>
        <v>0</v>
      </c>
      <c r="Q43" s="86">
        <f t="shared" si="32"/>
        <v>0</v>
      </c>
      <c r="R43" s="86">
        <f t="shared" si="32"/>
        <v>0</v>
      </c>
      <c r="S43" s="86">
        <f t="shared" si="32"/>
        <v>0</v>
      </c>
      <c r="T43" s="86">
        <f t="shared" si="32"/>
        <v>0</v>
      </c>
      <c r="U43" s="86">
        <f t="shared" si="32"/>
        <v>0</v>
      </c>
      <c r="V43" s="86">
        <f t="shared" si="32"/>
        <v>0</v>
      </c>
      <c r="W43" s="86">
        <f t="shared" si="32"/>
        <v>0</v>
      </c>
      <c r="X43" s="13"/>
    </row>
    <row r="44" spans="1:24" x14ac:dyDescent="0.25">
      <c r="A44" s="53"/>
      <c r="B44" s="106"/>
      <c r="C44" s="5"/>
      <c r="D44" s="15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4" x14ac:dyDescent="0.25">
      <c r="A45" s="53" t="s">
        <v>109</v>
      </c>
      <c r="B45" s="106" t="str">
        <f>'Sources&amp;Uses'!F29</f>
        <v>RHF Loan (Market Only)</v>
      </c>
      <c r="C45" s="5"/>
      <c r="D45" s="59">
        <f>IF(D$3&lt;='Sources&amp;Uses'!$H$29,-'Sources&amp;Uses'!$L$29,0)</f>
        <v>0</v>
      </c>
      <c r="E45" s="59">
        <f>IF(E$3&lt;='Sources&amp;Uses'!$H$29,-'Sources&amp;Uses'!$L$29,0)</f>
        <v>0</v>
      </c>
      <c r="F45" s="59">
        <f>IF(F$3&lt;='Sources&amp;Uses'!$H$29,-'Sources&amp;Uses'!$L$29,0)</f>
        <v>0</v>
      </c>
      <c r="G45" s="59">
        <f>IF(G$3&lt;='Sources&amp;Uses'!$H$29,-'Sources&amp;Uses'!$L$29,0)</f>
        <v>0</v>
      </c>
      <c r="H45" s="59">
        <f>IF(H$3&lt;='Sources&amp;Uses'!$H$29,-'Sources&amp;Uses'!$L$29,0)</f>
        <v>0</v>
      </c>
      <c r="I45" s="59">
        <f>IF(I$3&lt;='Sources&amp;Uses'!$H$29,-'Sources&amp;Uses'!$L$29,0)</f>
        <v>0</v>
      </c>
      <c r="J45" s="59">
        <f>IF(J$3&lt;='Sources&amp;Uses'!$H$29,-'Sources&amp;Uses'!$L$29,0)</f>
        <v>0</v>
      </c>
      <c r="K45" s="59">
        <f>IF(K$3&lt;='Sources&amp;Uses'!$H$29,-'Sources&amp;Uses'!$L$29,0)</f>
        <v>0</v>
      </c>
      <c r="L45" s="59">
        <f>IF(L$3&lt;='Sources&amp;Uses'!$H$29,-'Sources&amp;Uses'!$L$29,0)</f>
        <v>0</v>
      </c>
      <c r="M45" s="59">
        <f>IF(M$3&lt;='Sources&amp;Uses'!$H$29,-'Sources&amp;Uses'!$L$29,0)</f>
        <v>0</v>
      </c>
      <c r="N45" s="59">
        <f>IF(N$3&lt;='Sources&amp;Uses'!$H$29,-'Sources&amp;Uses'!$L$29,0)</f>
        <v>0</v>
      </c>
      <c r="O45" s="59">
        <f>IF(O$3&lt;='Sources&amp;Uses'!$H$29,-'Sources&amp;Uses'!$L$29,0)</f>
        <v>0</v>
      </c>
      <c r="P45" s="59">
        <f>IF(P$3&lt;='Sources&amp;Uses'!$H$29,-'Sources&amp;Uses'!$L$29,0)</f>
        <v>0</v>
      </c>
      <c r="Q45" s="59">
        <f>IF(Q$3&lt;='Sources&amp;Uses'!$H$29,-'Sources&amp;Uses'!$L$29,0)</f>
        <v>0</v>
      </c>
      <c r="R45" s="59">
        <f>IF(R$3&lt;='Sources&amp;Uses'!$H$29,-'Sources&amp;Uses'!$L$29,0)</f>
        <v>0</v>
      </c>
      <c r="S45" s="59">
        <f>IF(S$3&lt;='Sources&amp;Uses'!$H$29,-'Sources&amp;Uses'!$L$29,0)</f>
        <v>0</v>
      </c>
      <c r="T45" s="59">
        <f>IF(T$3&lt;='Sources&amp;Uses'!$H$29,-'Sources&amp;Uses'!$L$29,0)</f>
        <v>0</v>
      </c>
      <c r="U45" s="59">
        <f>IF(U$3&lt;='Sources&amp;Uses'!$H$29,-'Sources&amp;Uses'!$L$29,0)</f>
        <v>0</v>
      </c>
      <c r="V45" s="59">
        <f>IF(V$3&lt;='Sources&amp;Uses'!$H$29,-'Sources&amp;Uses'!$L$29,0)</f>
        <v>0</v>
      </c>
      <c r="W45" s="59">
        <f>IF(W$3&lt;='Sources&amp;Uses'!$H$29,-'Sources&amp;Uses'!$L$29,0)</f>
        <v>0</v>
      </c>
      <c r="X45" s="13">
        <f>SUM(D45:W45)</f>
        <v>0</v>
      </c>
    </row>
    <row r="46" spans="1:24" x14ac:dyDescent="0.25">
      <c r="A46" s="53" t="s">
        <v>146</v>
      </c>
      <c r="B46" s="106"/>
      <c r="C46" s="5"/>
      <c r="D46" s="86">
        <f>IF(D45=0,0,((D$29/-(D$32+D$45+D35+D40))))</f>
        <v>0</v>
      </c>
      <c r="E46" s="86">
        <f t="shared" ref="E46:W46" si="33">IF(E45=0,0,((E$29/-(E$32+E$45+E35+E40))))</f>
        <v>0</v>
      </c>
      <c r="F46" s="86">
        <f t="shared" si="33"/>
        <v>0</v>
      </c>
      <c r="G46" s="86">
        <f t="shared" si="33"/>
        <v>0</v>
      </c>
      <c r="H46" s="86">
        <f t="shared" si="33"/>
        <v>0</v>
      </c>
      <c r="I46" s="86">
        <f t="shared" si="33"/>
        <v>0</v>
      </c>
      <c r="J46" s="86">
        <f t="shared" si="33"/>
        <v>0</v>
      </c>
      <c r="K46" s="86">
        <f t="shared" si="33"/>
        <v>0</v>
      </c>
      <c r="L46" s="86">
        <f t="shared" si="33"/>
        <v>0</v>
      </c>
      <c r="M46" s="86">
        <f t="shared" si="33"/>
        <v>0</v>
      </c>
      <c r="N46" s="86">
        <f t="shared" si="33"/>
        <v>0</v>
      </c>
      <c r="O46" s="86">
        <f t="shared" si="33"/>
        <v>0</v>
      </c>
      <c r="P46" s="86">
        <f t="shared" si="33"/>
        <v>0</v>
      </c>
      <c r="Q46" s="86">
        <f t="shared" si="33"/>
        <v>0</v>
      </c>
      <c r="R46" s="86">
        <f t="shared" si="33"/>
        <v>0</v>
      </c>
      <c r="S46" s="86">
        <f t="shared" si="33"/>
        <v>0</v>
      </c>
      <c r="T46" s="86">
        <f t="shared" si="33"/>
        <v>0</v>
      </c>
      <c r="U46" s="86">
        <f t="shared" si="33"/>
        <v>0</v>
      </c>
      <c r="V46" s="86">
        <f t="shared" si="33"/>
        <v>0</v>
      </c>
      <c r="W46" s="86">
        <f t="shared" si="33"/>
        <v>0</v>
      </c>
    </row>
    <row r="47" spans="1:24" x14ac:dyDescent="0.25">
      <c r="A47" s="53"/>
      <c r="B47" s="10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4" x14ac:dyDescent="0.25">
      <c r="A48" s="53" t="s">
        <v>111</v>
      </c>
      <c r="B48" s="106" t="str">
        <f>'Sources&amp;Uses'!F30</f>
        <v>Name Source</v>
      </c>
      <c r="C48" s="36"/>
      <c r="D48" s="59">
        <f>IF(D3&lt;='Sources&amp;Uses'!$H$30,-'Sources&amp;Uses'!$L30,0)</f>
        <v>0</v>
      </c>
      <c r="E48" s="59">
        <f>IF(E3&lt;='Sources&amp;Uses'!$H$30,-'Sources&amp;Uses'!$L30,0)</f>
        <v>0</v>
      </c>
      <c r="F48" s="59">
        <f>IF(F3&lt;='Sources&amp;Uses'!$H$30,-'Sources&amp;Uses'!$L30,0)</f>
        <v>0</v>
      </c>
      <c r="G48" s="59">
        <f>IF(G3&lt;='Sources&amp;Uses'!$H$30,-'Sources&amp;Uses'!$L30,0)</f>
        <v>0</v>
      </c>
      <c r="H48" s="59">
        <f>IF(H3&lt;='Sources&amp;Uses'!$H$30,-'Sources&amp;Uses'!$L30,0)</f>
        <v>0</v>
      </c>
      <c r="I48" s="59">
        <f>IF(I3&lt;='Sources&amp;Uses'!$H$30,-'Sources&amp;Uses'!$L30,0)</f>
        <v>0</v>
      </c>
      <c r="J48" s="59">
        <f>IF(J3&lt;='Sources&amp;Uses'!$H$30,-'Sources&amp;Uses'!$L30,0)</f>
        <v>0</v>
      </c>
      <c r="K48" s="59">
        <f>IF(K3&lt;='Sources&amp;Uses'!$H$30,-'Sources&amp;Uses'!$L30,0)</f>
        <v>0</v>
      </c>
      <c r="L48" s="59">
        <f>IF(L3&lt;='Sources&amp;Uses'!$H$30,-'Sources&amp;Uses'!$L30,0)</f>
        <v>0</v>
      </c>
      <c r="M48" s="59">
        <f>IF(M3&lt;='Sources&amp;Uses'!$H$30,-'Sources&amp;Uses'!$L30,0)</f>
        <v>0</v>
      </c>
      <c r="N48" s="59">
        <f>IF(N3&lt;='Sources&amp;Uses'!$H$30,-'Sources&amp;Uses'!$L30,0)</f>
        <v>0</v>
      </c>
      <c r="O48" s="59">
        <f>IF(O3&lt;='Sources&amp;Uses'!$H$30,-'Sources&amp;Uses'!$L30,0)</f>
        <v>0</v>
      </c>
      <c r="P48" s="59">
        <f>IF(P3&lt;='Sources&amp;Uses'!$H$30,-'Sources&amp;Uses'!$L30,0)</f>
        <v>0</v>
      </c>
      <c r="Q48" s="59">
        <f>IF(Q3&lt;='Sources&amp;Uses'!$H$30,-'Sources&amp;Uses'!$L30,0)</f>
        <v>0</v>
      </c>
      <c r="R48" s="59">
        <f>IF(R3&lt;='Sources&amp;Uses'!$H$30,-'Sources&amp;Uses'!$L30,0)</f>
        <v>0</v>
      </c>
      <c r="S48" s="59">
        <f>IF(S3&lt;='Sources&amp;Uses'!$H$30,-'Sources&amp;Uses'!$L30,0)</f>
        <v>0</v>
      </c>
      <c r="T48" s="59">
        <f>IF(T3&lt;='Sources&amp;Uses'!$H$30,-'Sources&amp;Uses'!$L30,0)</f>
        <v>0</v>
      </c>
      <c r="U48" s="59">
        <f>IF(U3&lt;='Sources&amp;Uses'!$H$30,-'Sources&amp;Uses'!$L30,0)</f>
        <v>0</v>
      </c>
      <c r="V48" s="59">
        <f>IF(V3&lt;='Sources&amp;Uses'!$H$30,-'Sources&amp;Uses'!$L30,0)</f>
        <v>0</v>
      </c>
      <c r="W48" s="59">
        <f>IF(W3&lt;='Sources&amp;Uses'!$H$30,-'Sources&amp;Uses'!$L30,0)</f>
        <v>0</v>
      </c>
    </row>
    <row r="49" spans="1:23" x14ac:dyDescent="0.25">
      <c r="A49" s="53" t="s">
        <v>146</v>
      </c>
      <c r="B49" s="5"/>
      <c r="C49" s="5"/>
      <c r="D49" s="86">
        <f>IF(D48=0,0,((D29/-(D32+D35+D40+D45+D48))))</f>
        <v>0</v>
      </c>
      <c r="E49" s="86">
        <f t="shared" ref="E49:W49" si="34">IF(E48=0,0,((E29/-(E32+E35+E40+E45+E48))))</f>
        <v>0</v>
      </c>
      <c r="F49" s="86">
        <f t="shared" si="34"/>
        <v>0</v>
      </c>
      <c r="G49" s="86">
        <f t="shared" si="34"/>
        <v>0</v>
      </c>
      <c r="H49" s="86">
        <f t="shared" si="34"/>
        <v>0</v>
      </c>
      <c r="I49" s="86">
        <f t="shared" si="34"/>
        <v>0</v>
      </c>
      <c r="J49" s="86">
        <f t="shared" si="34"/>
        <v>0</v>
      </c>
      <c r="K49" s="86">
        <f t="shared" si="34"/>
        <v>0</v>
      </c>
      <c r="L49" s="86">
        <f t="shared" si="34"/>
        <v>0</v>
      </c>
      <c r="M49" s="86">
        <f t="shared" si="34"/>
        <v>0</v>
      </c>
      <c r="N49" s="86">
        <f t="shared" si="34"/>
        <v>0</v>
      </c>
      <c r="O49" s="86">
        <f t="shared" si="34"/>
        <v>0</v>
      </c>
      <c r="P49" s="86">
        <f t="shared" si="34"/>
        <v>0</v>
      </c>
      <c r="Q49" s="86">
        <f t="shared" si="34"/>
        <v>0</v>
      </c>
      <c r="R49" s="86">
        <f t="shared" si="34"/>
        <v>0</v>
      </c>
      <c r="S49" s="86">
        <f t="shared" si="34"/>
        <v>0</v>
      </c>
      <c r="T49" s="86">
        <f t="shared" si="34"/>
        <v>0</v>
      </c>
      <c r="U49" s="86">
        <f t="shared" si="34"/>
        <v>0</v>
      </c>
      <c r="V49" s="86">
        <f t="shared" si="34"/>
        <v>0</v>
      </c>
      <c r="W49" s="86">
        <f t="shared" si="34"/>
        <v>0</v>
      </c>
    </row>
    <row r="50" spans="1:23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s="3" customFormat="1" ht="15.75" thickBot="1" x14ac:dyDescent="0.3">
      <c r="A51" s="54" t="s">
        <v>139</v>
      </c>
      <c r="B51" s="63"/>
      <c r="C51" s="65"/>
      <c r="D51" s="85">
        <f t="shared" ref="D51:W51" si="35">D29+D32+D35+D48</f>
        <v>0</v>
      </c>
      <c r="E51" s="85">
        <f t="shared" si="35"/>
        <v>0</v>
      </c>
      <c r="F51" s="85">
        <f t="shared" si="35"/>
        <v>0</v>
      </c>
      <c r="G51" s="85">
        <f t="shared" si="35"/>
        <v>0</v>
      </c>
      <c r="H51" s="85">
        <f t="shared" si="35"/>
        <v>0</v>
      </c>
      <c r="I51" s="85">
        <f t="shared" si="35"/>
        <v>0</v>
      </c>
      <c r="J51" s="85">
        <f t="shared" si="35"/>
        <v>0</v>
      </c>
      <c r="K51" s="85">
        <f t="shared" si="35"/>
        <v>0</v>
      </c>
      <c r="L51" s="85">
        <f t="shared" si="35"/>
        <v>0</v>
      </c>
      <c r="M51" s="85">
        <f t="shared" si="35"/>
        <v>0</v>
      </c>
      <c r="N51" s="85">
        <f t="shared" si="35"/>
        <v>0</v>
      </c>
      <c r="O51" s="85">
        <f t="shared" si="35"/>
        <v>0</v>
      </c>
      <c r="P51" s="85">
        <f t="shared" si="35"/>
        <v>0</v>
      </c>
      <c r="Q51" s="85">
        <f t="shared" si="35"/>
        <v>0</v>
      </c>
      <c r="R51" s="85">
        <f t="shared" si="35"/>
        <v>0</v>
      </c>
      <c r="S51" s="85">
        <f t="shared" si="35"/>
        <v>0</v>
      </c>
      <c r="T51" s="85">
        <f t="shared" si="35"/>
        <v>0</v>
      </c>
      <c r="U51" s="85">
        <f t="shared" si="35"/>
        <v>0</v>
      </c>
      <c r="V51" s="85">
        <f t="shared" si="35"/>
        <v>0</v>
      </c>
      <c r="W51" s="85">
        <f t="shared" si="35"/>
        <v>0</v>
      </c>
    </row>
    <row r="52" spans="1:23" ht="15.75" thickTop="1" x14ac:dyDescent="0.25"/>
  </sheetData>
  <sheetProtection algorithmName="SHA-512" hashValue="Af13jNcC2Iav6AldA+iZrH1FAnVVWUgAuWT4aYvmonFsRzlUs6imjpuEOGZPfNUyVBtvnLA436ASWL+s4YV5ng==" saltValue="QJJQADos07obaVHPiVzE9g==" spinCount="100000" sheet="1" selectLockedCells="1"/>
  <mergeCells count="1">
    <mergeCell ref="A1:B1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Sources&amp;Uses</vt:lpstr>
      <vt:lpstr>Unit Mix &amp; Income</vt:lpstr>
      <vt:lpstr>Op Ex</vt:lpstr>
      <vt:lpstr>Cash Flow</vt:lpstr>
      <vt:lpstr>'Cash Flow'!Print_Area</vt:lpstr>
      <vt:lpstr>'Op Ex'!Print_Area</vt:lpstr>
      <vt:lpstr>'Sources&amp;Uses'!Print_Area</vt:lpstr>
      <vt:lpstr>'Unit Mix &amp; Income'!Print_Area</vt:lpstr>
      <vt:lpstr>'Cash Flow'!Print_Titles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</dc:creator>
  <cp:lastModifiedBy>Daniela Greville</cp:lastModifiedBy>
  <cp:lastPrinted>2021-12-10T18:41:04Z</cp:lastPrinted>
  <dcterms:created xsi:type="dcterms:W3CDTF">2021-09-02T21:38:20Z</dcterms:created>
  <dcterms:modified xsi:type="dcterms:W3CDTF">2025-04-04T01:59:46Z</dcterms:modified>
</cp:coreProperties>
</file>